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16815" windowHeight="7755" tabRatio="647" firstSheet="2" activeTab="2"/>
  </bookViews>
  <sheets>
    <sheet name="Chart1" sheetId="14" state="hidden" r:id="rId1"/>
    <sheet name="Sheet1" sheetId="15" state="hidden" r:id="rId2"/>
    <sheet name="ESTIMATE " sheetId="17" r:id="rId3"/>
  </sheets>
  <definedNames>
    <definedName name="_xlnm._FilterDatabase" localSheetId="2" hidden="1">'ESTIMATE '!$C$17:$D$17</definedName>
    <definedName name="_xlnm.Print_Area" localSheetId="2">'ESTIMATE '!$A$1:$M$172</definedName>
    <definedName name="_xlnm.Print_Titles" localSheetId="2">'ESTIMATE '!$4:$4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1" i="17" l="1"/>
  <c r="A12" i="17" s="1"/>
  <c r="A15" i="17"/>
  <c r="A16" i="17"/>
  <c r="A17" i="17"/>
  <c r="A18" i="17"/>
  <c r="A19" i="17"/>
  <c r="A28" i="17"/>
  <c r="A29" i="17"/>
  <c r="A31" i="17"/>
  <c r="A32" i="17"/>
  <c r="A36" i="17"/>
  <c r="A37" i="17"/>
  <c r="A38" i="17"/>
  <c r="A47" i="17"/>
  <c r="A48" i="17"/>
  <c r="A51" i="17"/>
  <c r="A52" i="17"/>
  <c r="A57" i="17"/>
  <c r="A58" i="17"/>
  <c r="A62" i="17"/>
  <c r="A63" i="17"/>
  <c r="A64" i="17"/>
  <c r="A73" i="17"/>
  <c r="A74" i="17"/>
  <c r="A77" i="17"/>
  <c r="A78" i="17"/>
  <c r="A85" i="17"/>
  <c r="A86" i="17"/>
  <c r="A91" i="17"/>
  <c r="A92" i="17"/>
  <c r="A96" i="17"/>
  <c r="A97" i="17"/>
  <c r="A98" i="17"/>
  <c r="A107" i="17"/>
  <c r="A108" i="17"/>
  <c r="A111" i="17"/>
  <c r="A112" i="17"/>
  <c r="A119" i="17"/>
  <c r="A120" i="17"/>
  <c r="A125" i="17"/>
  <c r="A126" i="17"/>
  <c r="A130" i="17"/>
  <c r="A131" i="17"/>
  <c r="A132" i="17"/>
  <c r="A141" i="17"/>
  <c r="A142" i="17"/>
  <c r="A145" i="17"/>
  <c r="A146" i="17"/>
  <c r="A154" i="17"/>
  <c r="A155" i="17"/>
  <c r="A160" i="17"/>
  <c r="A161" i="17"/>
  <c r="A165" i="17"/>
  <c r="A8" i="17"/>
  <c r="A9" i="17" s="1"/>
  <c r="A13" i="17" l="1"/>
  <c r="A10" i="17"/>
  <c r="M166" i="17"/>
  <c r="D150" i="17"/>
  <c r="D158" i="17"/>
  <c r="D156" i="17"/>
  <c r="D152" i="17"/>
  <c r="F152" i="17"/>
  <c r="D151" i="17"/>
  <c r="D157" i="17"/>
  <c r="F157" i="17"/>
  <c r="K157" i="17"/>
  <c r="F148" i="17"/>
  <c r="F150" i="17"/>
  <c r="D149" i="17"/>
  <c r="D147" i="17"/>
  <c r="F159" i="17"/>
  <c r="K159" i="17"/>
  <c r="F158" i="17"/>
  <c r="F156" i="17"/>
  <c r="F153" i="17"/>
  <c r="K153" i="17"/>
  <c r="F151" i="17"/>
  <c r="F149" i="17"/>
  <c r="F147" i="17"/>
  <c r="F124" i="17"/>
  <c r="K124" i="17"/>
  <c r="D123" i="17"/>
  <c r="F123" i="17"/>
  <c r="F122" i="17"/>
  <c r="K122" i="17"/>
  <c r="D121" i="17"/>
  <c r="F121" i="17"/>
  <c r="K121" i="17"/>
  <c r="F118" i="17"/>
  <c r="K118" i="17"/>
  <c r="D117" i="17"/>
  <c r="F117" i="17"/>
  <c r="D116" i="17"/>
  <c r="F116" i="17"/>
  <c r="K116" i="17"/>
  <c r="D115" i="17"/>
  <c r="F115" i="17"/>
  <c r="K115" i="17"/>
  <c r="D114" i="17"/>
  <c r="F114" i="17"/>
  <c r="D113" i="17"/>
  <c r="F113" i="17"/>
  <c r="D83" i="17"/>
  <c r="F83" i="17"/>
  <c r="D81" i="17"/>
  <c r="F81" i="17"/>
  <c r="K81" i="17"/>
  <c r="D82" i="17"/>
  <c r="F82" i="17"/>
  <c r="D80" i="17"/>
  <c r="F80" i="17"/>
  <c r="K80" i="17"/>
  <c r="D79" i="17"/>
  <c r="F79" i="17"/>
  <c r="K79" i="17"/>
  <c r="F90" i="17"/>
  <c r="K90" i="17"/>
  <c r="D89" i="17"/>
  <c r="F89" i="17"/>
  <c r="K89" i="17"/>
  <c r="F88" i="17"/>
  <c r="I88" i="17"/>
  <c r="D87" i="17"/>
  <c r="F87" i="17"/>
  <c r="D53" i="17"/>
  <c r="F53" i="17"/>
  <c r="D55" i="17"/>
  <c r="F55" i="17"/>
  <c r="D140" i="17"/>
  <c r="F140" i="17"/>
  <c r="D139" i="17"/>
  <c r="F139" i="17"/>
  <c r="D138" i="17"/>
  <c r="F138" i="17"/>
  <c r="F162" i="17"/>
  <c r="D163" i="17"/>
  <c r="F163" i="17"/>
  <c r="I163" i="17"/>
  <c r="F164" i="17"/>
  <c r="I164" i="17"/>
  <c r="F144" i="17"/>
  <c r="K144" i="17"/>
  <c r="F143" i="17"/>
  <c r="K143" i="17"/>
  <c r="D137" i="17"/>
  <c r="F137" i="17"/>
  <c r="D136" i="17"/>
  <c r="F136" i="17"/>
  <c r="D135" i="17"/>
  <c r="F135" i="17"/>
  <c r="F134" i="17"/>
  <c r="K134" i="17"/>
  <c r="D133" i="17"/>
  <c r="F133" i="17"/>
  <c r="F129" i="17"/>
  <c r="K129" i="17"/>
  <c r="D128" i="17"/>
  <c r="F128" i="17"/>
  <c r="F127" i="17"/>
  <c r="K127" i="17"/>
  <c r="F110" i="17"/>
  <c r="I110" i="17"/>
  <c r="F109" i="17"/>
  <c r="K109" i="17"/>
  <c r="D106" i="17"/>
  <c r="F106" i="17"/>
  <c r="D105" i="17"/>
  <c r="F105" i="17"/>
  <c r="D104" i="17"/>
  <c r="F104" i="17"/>
  <c r="D103" i="17"/>
  <c r="F103" i="17"/>
  <c r="D102" i="17"/>
  <c r="F102" i="17"/>
  <c r="D101" i="17"/>
  <c r="F101" i="17"/>
  <c r="F100" i="17"/>
  <c r="I100" i="17"/>
  <c r="D99" i="17"/>
  <c r="F99" i="17"/>
  <c r="F95" i="17"/>
  <c r="K95" i="17"/>
  <c r="D94" i="17"/>
  <c r="F94" i="17"/>
  <c r="F93" i="17"/>
  <c r="I93" i="17"/>
  <c r="D72" i="17"/>
  <c r="F72" i="17"/>
  <c r="D71" i="17"/>
  <c r="F71" i="17"/>
  <c r="D70" i="17"/>
  <c r="F70" i="17"/>
  <c r="D69" i="17"/>
  <c r="F69" i="17"/>
  <c r="D68" i="17"/>
  <c r="F68" i="17"/>
  <c r="D67" i="17"/>
  <c r="F67" i="17"/>
  <c r="D65" i="17"/>
  <c r="F65" i="17"/>
  <c r="D60" i="17"/>
  <c r="F60" i="17"/>
  <c r="D34" i="17"/>
  <c r="F34" i="17"/>
  <c r="D30" i="17"/>
  <c r="F30" i="17"/>
  <c r="D46" i="17"/>
  <c r="F46" i="17"/>
  <c r="D45" i="17"/>
  <c r="F45" i="17"/>
  <c r="D44" i="17"/>
  <c r="F44" i="17"/>
  <c r="D43" i="17"/>
  <c r="F43" i="17"/>
  <c r="D42" i="17"/>
  <c r="F42" i="17"/>
  <c r="D41" i="17"/>
  <c r="F41" i="17"/>
  <c r="D39" i="17"/>
  <c r="F39" i="17"/>
  <c r="D27" i="17"/>
  <c r="D26" i="17"/>
  <c r="D25" i="17"/>
  <c r="D24" i="17"/>
  <c r="D23" i="17"/>
  <c r="D22" i="17"/>
  <c r="D20" i="17"/>
  <c r="D16" i="17"/>
  <c r="F35" i="17"/>
  <c r="F33" i="17"/>
  <c r="F59" i="17"/>
  <c r="I59" i="17"/>
  <c r="F61" i="17"/>
  <c r="I61" i="17"/>
  <c r="F75" i="17"/>
  <c r="F49" i="17"/>
  <c r="F84" i="17"/>
  <c r="K84" i="17"/>
  <c r="F76" i="17"/>
  <c r="K76" i="17"/>
  <c r="F66" i="17"/>
  <c r="K66" i="17"/>
  <c r="F56" i="17"/>
  <c r="F54" i="17"/>
  <c r="K54" i="17"/>
  <c r="F50" i="17"/>
  <c r="I50" i="17"/>
  <c r="F40" i="17"/>
  <c r="K40" i="17"/>
  <c r="I148" i="17"/>
  <c r="K148" i="17"/>
  <c r="K158" i="17"/>
  <c r="I158" i="17"/>
  <c r="K149" i="17"/>
  <c r="L149" i="17"/>
  <c r="I149" i="17"/>
  <c r="K152" i="17"/>
  <c r="I152" i="17"/>
  <c r="K150" i="17"/>
  <c r="I150" i="17"/>
  <c r="K151" i="17"/>
  <c r="I151" i="17"/>
  <c r="K156" i="17"/>
  <c r="I156" i="17"/>
  <c r="K147" i="17"/>
  <c r="I147" i="17"/>
  <c r="I153" i="17"/>
  <c r="L153" i="17"/>
  <c r="I159" i="17"/>
  <c r="L159" i="17"/>
  <c r="I157" i="17"/>
  <c r="L157" i="17"/>
  <c r="K117" i="17"/>
  <c r="I117" i="17"/>
  <c r="K123" i="17"/>
  <c r="I123" i="17"/>
  <c r="K114" i="17"/>
  <c r="I114" i="17"/>
  <c r="K113" i="17"/>
  <c r="I113" i="17"/>
  <c r="I115" i="17"/>
  <c r="L115" i="17"/>
  <c r="I116" i="17"/>
  <c r="L116" i="17"/>
  <c r="I122" i="17"/>
  <c r="L122" i="17"/>
  <c r="I118" i="17"/>
  <c r="L118" i="17"/>
  <c r="I124" i="17"/>
  <c r="L124" i="17"/>
  <c r="I121" i="17"/>
  <c r="L121" i="17"/>
  <c r="I83" i="17"/>
  <c r="K83" i="17"/>
  <c r="I82" i="17"/>
  <c r="K82" i="17"/>
  <c r="K88" i="17"/>
  <c r="L88" i="17"/>
  <c r="I90" i="17"/>
  <c r="L90" i="17"/>
  <c r="K87" i="17"/>
  <c r="I87" i="17"/>
  <c r="K163" i="17"/>
  <c r="L163" i="17"/>
  <c r="I89" i="17"/>
  <c r="L89" i="17"/>
  <c r="K162" i="17"/>
  <c r="K164" i="17"/>
  <c r="L164" i="17"/>
  <c r="I162" i="17"/>
  <c r="K100" i="17"/>
  <c r="L100" i="17"/>
  <c r="K139" i="17"/>
  <c r="I139" i="17"/>
  <c r="K133" i="17"/>
  <c r="I133" i="17"/>
  <c r="K137" i="17"/>
  <c r="I137" i="17"/>
  <c r="K138" i="17"/>
  <c r="I138" i="17"/>
  <c r="K140" i="17"/>
  <c r="I140" i="17"/>
  <c r="K135" i="17"/>
  <c r="I135" i="17"/>
  <c r="K136" i="17"/>
  <c r="I136" i="17"/>
  <c r="I143" i="17"/>
  <c r="L143" i="17"/>
  <c r="K110" i="17"/>
  <c r="L110" i="17"/>
  <c r="I134" i="17"/>
  <c r="L134" i="17"/>
  <c r="I144" i="17"/>
  <c r="L144" i="17"/>
  <c r="K93" i="17"/>
  <c r="L93" i="17"/>
  <c r="K105" i="17"/>
  <c r="I105" i="17"/>
  <c r="K106" i="17"/>
  <c r="I106" i="17"/>
  <c r="K128" i="17"/>
  <c r="I128" i="17"/>
  <c r="K99" i="17"/>
  <c r="I99" i="17"/>
  <c r="K101" i="17"/>
  <c r="I101" i="17"/>
  <c r="K102" i="17"/>
  <c r="I102" i="17"/>
  <c r="K103" i="17"/>
  <c r="I103" i="17"/>
  <c r="K104" i="17"/>
  <c r="I104" i="17"/>
  <c r="I109" i="17"/>
  <c r="L109" i="17"/>
  <c r="I129" i="17"/>
  <c r="L129" i="17"/>
  <c r="I127" i="17"/>
  <c r="L127" i="17"/>
  <c r="K94" i="17"/>
  <c r="I94" i="17"/>
  <c r="I95" i="17"/>
  <c r="L95" i="17"/>
  <c r="K34" i="17"/>
  <c r="I34" i="17"/>
  <c r="K35" i="17"/>
  <c r="I35" i="17"/>
  <c r="K33" i="17"/>
  <c r="I33" i="17"/>
  <c r="K61" i="17"/>
  <c r="L61" i="17"/>
  <c r="K59" i="17"/>
  <c r="L59" i="17"/>
  <c r="I60" i="17"/>
  <c r="K60" i="17"/>
  <c r="I84" i="17"/>
  <c r="L84" i="17"/>
  <c r="I80" i="17"/>
  <c r="L80" i="17"/>
  <c r="I79" i="17"/>
  <c r="L79" i="17"/>
  <c r="I81" i="17"/>
  <c r="L81" i="17"/>
  <c r="I76" i="17"/>
  <c r="L76" i="17"/>
  <c r="K75" i="17"/>
  <c r="I75" i="17"/>
  <c r="I65" i="17"/>
  <c r="K65" i="17"/>
  <c r="K69" i="17"/>
  <c r="I69" i="17"/>
  <c r="K72" i="17"/>
  <c r="I72" i="17"/>
  <c r="K67" i="17"/>
  <c r="I67" i="17"/>
  <c r="K68" i="17"/>
  <c r="I68" i="17"/>
  <c r="K70" i="17"/>
  <c r="I70" i="17"/>
  <c r="K71" i="17"/>
  <c r="I71" i="17"/>
  <c r="I66" i="17"/>
  <c r="L66" i="17"/>
  <c r="K56" i="17"/>
  <c r="I56" i="17"/>
  <c r="I54" i="17"/>
  <c r="L54" i="17"/>
  <c r="K55" i="17"/>
  <c r="I55" i="17"/>
  <c r="I53" i="17"/>
  <c r="K53" i="17"/>
  <c r="K50" i="17"/>
  <c r="L50" i="17"/>
  <c r="K49" i="17"/>
  <c r="I49" i="17"/>
  <c r="I30" i="17"/>
  <c r="K30" i="17"/>
  <c r="I40" i="17"/>
  <c r="L40" i="17"/>
  <c r="I41" i="17"/>
  <c r="K41" i="17"/>
  <c r="K39" i="17"/>
  <c r="I39" i="17"/>
  <c r="I42" i="17"/>
  <c r="K42" i="17"/>
  <c r="K43" i="17"/>
  <c r="I43" i="17"/>
  <c r="I44" i="17"/>
  <c r="K44" i="17"/>
  <c r="K45" i="17"/>
  <c r="I45" i="17"/>
  <c r="I46" i="17"/>
  <c r="K46" i="17"/>
  <c r="F21" i="17"/>
  <c r="H3" i="17"/>
  <c r="L148" i="17"/>
  <c r="L147" i="17"/>
  <c r="L150" i="17"/>
  <c r="L152" i="17"/>
  <c r="L156" i="17"/>
  <c r="L151" i="17"/>
  <c r="L158" i="17"/>
  <c r="L113" i="17"/>
  <c r="L114" i="17"/>
  <c r="L123" i="17"/>
  <c r="L117" i="17"/>
  <c r="L83" i="17"/>
  <c r="L82" i="17"/>
  <c r="L87" i="17"/>
  <c r="L162" i="17"/>
  <c r="L138" i="17"/>
  <c r="L133" i="17"/>
  <c r="L136" i="17"/>
  <c r="L140" i="17"/>
  <c r="L139" i="17"/>
  <c r="L135" i="17"/>
  <c r="L128" i="17"/>
  <c r="L137" i="17"/>
  <c r="L102" i="17"/>
  <c r="L104" i="17"/>
  <c r="L99" i="17"/>
  <c r="L106" i="17"/>
  <c r="L101" i="17"/>
  <c r="L103" i="17"/>
  <c r="L105" i="17"/>
  <c r="L94" i="17"/>
  <c r="L33" i="17"/>
  <c r="L35" i="17"/>
  <c r="L34" i="17"/>
  <c r="L60" i="17"/>
  <c r="L75" i="17"/>
  <c r="L65" i="17"/>
  <c r="L72" i="17"/>
  <c r="L71" i="17"/>
  <c r="L67" i="17"/>
  <c r="L70" i="17"/>
  <c r="L69" i="17"/>
  <c r="L68" i="17"/>
  <c r="L56" i="17"/>
  <c r="L55" i="17"/>
  <c r="L53" i="17"/>
  <c r="L42" i="17"/>
  <c r="L49" i="17"/>
  <c r="L30" i="17"/>
  <c r="L46" i="17"/>
  <c r="L41" i="17"/>
  <c r="L43" i="17"/>
  <c r="L45" i="17"/>
  <c r="L39" i="17"/>
  <c r="L44" i="17"/>
  <c r="I21" i="17"/>
  <c r="K21" i="17"/>
  <c r="F27" i="17"/>
  <c r="F26" i="17"/>
  <c r="F25" i="17"/>
  <c r="F24" i="17"/>
  <c r="F23" i="17"/>
  <c r="F22" i="17"/>
  <c r="F20" i="17"/>
  <c r="F14" i="17"/>
  <c r="I14" i="17"/>
  <c r="F13" i="17"/>
  <c r="I13" i="17"/>
  <c r="F12" i="17"/>
  <c r="K12" i="17"/>
  <c r="F11" i="17"/>
  <c r="K11" i="17"/>
  <c r="F10" i="17"/>
  <c r="K10" i="17"/>
  <c r="F9" i="17"/>
  <c r="K9" i="17"/>
  <c r="F8" i="17"/>
  <c r="I8" i="17"/>
  <c r="F7" i="17"/>
  <c r="K7" i="17"/>
  <c r="L21" i="17"/>
  <c r="K26" i="17"/>
  <c r="I26" i="17"/>
  <c r="K24" i="17"/>
  <c r="I24" i="17"/>
  <c r="K20" i="17"/>
  <c r="I20" i="17"/>
  <c r="K22" i="17"/>
  <c r="I22" i="17"/>
  <c r="K23" i="17"/>
  <c r="I23" i="17"/>
  <c r="K25" i="17"/>
  <c r="I25" i="17"/>
  <c r="K27" i="17"/>
  <c r="I27" i="17"/>
  <c r="A7" i="17"/>
  <c r="I11" i="17"/>
  <c r="L11" i="17"/>
  <c r="I7" i="17"/>
  <c r="L7" i="17"/>
  <c r="K13" i="17"/>
  <c r="L13" i="17"/>
  <c r="I9" i="17"/>
  <c r="L9" i="17"/>
  <c r="K8" i="17"/>
  <c r="L8" i="17"/>
  <c r="K14" i="17"/>
  <c r="L14" i="17"/>
  <c r="I12" i="17"/>
  <c r="L12" i="17"/>
  <c r="I10" i="17"/>
  <c r="L10" i="17"/>
  <c r="L27" i="17"/>
  <c r="L23" i="17"/>
  <c r="L20" i="17"/>
  <c r="L25" i="17"/>
  <c r="L24" i="17"/>
  <c r="L22" i="17"/>
  <c r="L26" i="17"/>
  <c r="I166" i="17"/>
  <c r="I169" i="17"/>
  <c r="M5" i="17"/>
  <c r="K166" i="17"/>
  <c r="M17" i="17"/>
  <c r="I168" i="17"/>
  <c r="L166" i="17"/>
  <c r="I167" i="17"/>
  <c r="K167" i="17"/>
  <c r="K169" i="17"/>
  <c r="K168" i="17"/>
  <c r="L167" i="17"/>
  <c r="M167" i="17"/>
  <c r="L168" i="17"/>
  <c r="L169" i="17"/>
  <c r="I171" i="17"/>
  <c r="K171" i="17"/>
  <c r="M169" i="17"/>
  <c r="M168" i="17"/>
  <c r="L171" i="17"/>
  <c r="M171" i="17"/>
  <c r="A14" i="17" l="1"/>
  <c r="A20" i="17" l="1"/>
  <c r="A21" i="17"/>
  <c r="A22" i="17"/>
  <c r="A23" i="17"/>
  <c r="A24" i="17" l="1"/>
  <c r="A25" i="17"/>
  <c r="A26" i="17"/>
  <c r="A27" i="17" l="1"/>
  <c r="A30" i="17" l="1"/>
  <c r="A33" i="17" s="1"/>
  <c r="A34" i="17" l="1"/>
  <c r="A35" i="17" s="1"/>
  <c r="A39" i="17" s="1"/>
  <c r="A40" i="17" s="1"/>
  <c r="A41" i="17" s="1"/>
  <c r="A42" i="17" s="1"/>
  <c r="A43" i="17" s="1"/>
  <c r="A44" i="17" s="1"/>
  <c r="A45" i="17" s="1"/>
  <c r="A46" i="17" s="1"/>
  <c r="A49" i="17" s="1"/>
  <c r="A50" i="17" s="1"/>
  <c r="A53" i="17" s="1"/>
  <c r="A54" i="17" s="1"/>
  <c r="A55" i="17" s="1"/>
  <c r="A56" i="17" s="1"/>
  <c r="A59" i="17" s="1"/>
  <c r="A60" i="17" s="1"/>
  <c r="A61" i="17" s="1"/>
  <c r="A65" i="17" s="1"/>
  <c r="A66" i="17" s="1"/>
  <c r="A67" i="17" s="1"/>
  <c r="A68" i="17" s="1"/>
  <c r="A69" i="17" s="1"/>
  <c r="A70" i="17" s="1"/>
  <c r="A71" i="17" s="1"/>
  <c r="A72" i="17" s="1"/>
  <c r="A75" i="17" s="1"/>
  <c r="A76" i="17" s="1"/>
  <c r="A79" i="17" s="1"/>
  <c r="A80" i="17" s="1"/>
  <c r="A81" i="17" s="1"/>
  <c r="A82" i="17" s="1"/>
  <c r="A83" i="17" s="1"/>
  <c r="A84" i="17" s="1"/>
  <c r="A87" i="17" s="1"/>
  <c r="A88" i="17" s="1"/>
  <c r="A89" i="17" s="1"/>
  <c r="A90" i="17" s="1"/>
  <c r="A93" i="17" s="1"/>
  <c r="A94" i="17" s="1"/>
  <c r="A95" i="17" s="1"/>
  <c r="A99" i="17" s="1"/>
  <c r="A100" i="17" s="1"/>
  <c r="A101" i="17" s="1"/>
  <c r="A102" i="17" s="1"/>
  <c r="A103" i="17" s="1"/>
  <c r="A104" i="17" s="1"/>
  <c r="A105" i="17" s="1"/>
  <c r="A106" i="17" s="1"/>
  <c r="A109" i="17" s="1"/>
  <c r="A110" i="17" s="1"/>
  <c r="A113" i="17" s="1"/>
  <c r="A114" i="17" s="1"/>
  <c r="A115" i="17" s="1"/>
  <c r="A116" i="17" s="1"/>
  <c r="A117" i="17" s="1"/>
  <c r="A118" i="17" s="1"/>
  <c r="A121" i="17" s="1"/>
  <c r="A122" i="17" s="1"/>
  <c r="A123" i="17" s="1"/>
  <c r="A124" i="17" s="1"/>
  <c r="A127" i="17" s="1"/>
  <c r="A128" i="17" s="1"/>
  <c r="A129" i="17" s="1"/>
  <c r="A133" i="17" s="1"/>
  <c r="A134" i="17" s="1"/>
  <c r="A135" i="17" s="1"/>
  <c r="A136" i="17" s="1"/>
  <c r="A137" i="17" s="1"/>
  <c r="A138" i="17" s="1"/>
  <c r="A139" i="17" s="1"/>
  <c r="A140" i="17" s="1"/>
  <c r="A143" i="17" s="1"/>
  <c r="A144" i="17" s="1"/>
  <c r="A147" i="17" s="1"/>
  <c r="A148" i="17" s="1"/>
  <c r="A149" i="17" s="1"/>
  <c r="A150" i="17" s="1"/>
  <c r="A151" i="17" s="1"/>
  <c r="A152" i="17" s="1"/>
  <c r="A153" i="17" s="1"/>
  <c r="A156" i="17" s="1"/>
  <c r="A157" i="17" s="1"/>
  <c r="A158" i="17" s="1"/>
  <c r="A159" i="17" s="1"/>
  <c r="A162" i="17" s="1"/>
  <c r="A163" i="17" s="1"/>
  <c r="A164" i="17" s="1"/>
</calcChain>
</file>

<file path=xl/sharedStrings.xml><?xml version="1.0" encoding="utf-8"?>
<sst xmlns="http://schemas.openxmlformats.org/spreadsheetml/2006/main" count="270" uniqueCount="75">
  <si>
    <t>DESCRIPTION</t>
  </si>
  <si>
    <t>SUB TOTAL</t>
  </si>
  <si>
    <t>SR #</t>
  </si>
  <si>
    <t>QUANTITY</t>
  </si>
  <si>
    <t>WASTAGE
(10%)</t>
  </si>
  <si>
    <t>QTY WITH
WASTAGE</t>
  </si>
  <si>
    <t>UNIT OF
MEASURMENT</t>
  </si>
  <si>
    <t>TOTAL TRADE
COST</t>
  </si>
  <si>
    <t>TOTAL BID</t>
  </si>
  <si>
    <t>CSI SECT</t>
  </si>
  <si>
    <t>PROJECT:</t>
  </si>
  <si>
    <t>DIV.01</t>
  </si>
  <si>
    <t>GENERAL CONDITIONS</t>
  </si>
  <si>
    <t>LS</t>
  </si>
  <si>
    <t>TOTAL LABOR COST</t>
  </si>
  <si>
    <t>UNIT LABOR
 COST</t>
  </si>
  <si>
    <t>UNIT MATERIAL
 COST</t>
  </si>
  <si>
    <t>TOTAL MATERIAL
COST</t>
  </si>
  <si>
    <t>TOTAL ITEM COST</t>
  </si>
  <si>
    <t>Permit</t>
  </si>
  <si>
    <t>Supervision</t>
  </si>
  <si>
    <t>Final Cleanup</t>
  </si>
  <si>
    <t>Mobilization Cost</t>
  </si>
  <si>
    <t>Bonds</t>
  </si>
  <si>
    <t>Fees (Architect &amp; Engineer)</t>
  </si>
  <si>
    <t>Temporary Control &amp; Facilities</t>
  </si>
  <si>
    <t>Projects Overheads</t>
  </si>
  <si>
    <t>INSURANCE</t>
  </si>
  <si>
    <t>CONTIGENCY</t>
  </si>
  <si>
    <t>OVERHEAD &amp; PROFIT</t>
  </si>
  <si>
    <t>LOCATION:</t>
  </si>
  <si>
    <t>DATE:</t>
  </si>
  <si>
    <t>SF</t>
  </si>
  <si>
    <t>DIV. 06</t>
  </si>
  <si>
    <t>WOOD , PLASTIC &amp; COMPOSITIES</t>
  </si>
  <si>
    <t>WALL STUDS</t>
  </si>
  <si>
    <t>LF</t>
  </si>
  <si>
    <t>EA</t>
  </si>
  <si>
    <t>SHEATHING</t>
  </si>
  <si>
    <t xml:space="preserve">(2)- 2 x 6 x 10' Top Plate </t>
  </si>
  <si>
    <t xml:space="preserve">2 x 6 x 10' Bottom Plate </t>
  </si>
  <si>
    <t xml:space="preserve">(2)- 2 x 4 x 10' Top Plate </t>
  </si>
  <si>
    <t xml:space="preserve">2 x 4 x 10' Bottom Plate </t>
  </si>
  <si>
    <t>2x4 Stud wall</t>
  </si>
  <si>
    <t>2x6 Stud wall</t>
  </si>
  <si>
    <t xml:space="preserve">
</t>
  </si>
  <si>
    <t>BLOCKING
- 2x4
- 2x6</t>
  </si>
  <si>
    <t xml:space="preserve">HEADERS </t>
  </si>
  <si>
    <t>POST</t>
  </si>
  <si>
    <t xml:space="preserve">level 1 </t>
  </si>
  <si>
    <t>2 x 6 wood Stud @ 16"
- Height: 9' 0"</t>
  </si>
  <si>
    <t>2 x 4 wood Stud @ 16"
- Height: 9' 0"</t>
  </si>
  <si>
    <t>2x12 stringer</t>
  </si>
  <si>
    <t>6x6 post</t>
  </si>
  <si>
    <t xml:space="preserve">2x4 </t>
  </si>
  <si>
    <t xml:space="preserve">2x6 </t>
  </si>
  <si>
    <t>2x6 hedaer</t>
  </si>
  <si>
    <t>3/4" plywood floor sheathing</t>
  </si>
  <si>
    <t>STAIRS</t>
  </si>
  <si>
    <t>Area</t>
  </si>
  <si>
    <r>
      <t xml:space="preserve">Wood riser
- Size: 3' 5" x 0' 6"
</t>
    </r>
    <r>
      <rPr>
        <sz val="11"/>
        <color rgb="FFFF0000"/>
        <rFont val="Cambria"/>
        <family val="1"/>
        <scheme val="major"/>
      </rPr>
      <t>- Assumed V.I.F</t>
    </r>
  </si>
  <si>
    <r>
      <t xml:space="preserve">Wood tread
- Size: 3' 5" x 0' 11"
</t>
    </r>
    <r>
      <rPr>
        <sz val="11"/>
        <color rgb="FFFF0000"/>
        <rFont val="Cambria"/>
        <family val="1"/>
        <scheme val="major"/>
      </rPr>
      <t>- Assumed V.I.F</t>
    </r>
  </si>
  <si>
    <r>
      <t xml:space="preserve">7/16" plywood wall sheathing
</t>
    </r>
    <r>
      <rPr>
        <sz val="11"/>
        <color rgb="FFFF0000"/>
        <rFont val="Cambria"/>
        <family val="1"/>
        <scheme val="major"/>
      </rPr>
      <t xml:space="preserve">-Assumed, detailsnot shown  V.I.F </t>
    </r>
  </si>
  <si>
    <t>level 3</t>
  </si>
  <si>
    <t xml:space="preserve">level 2 </t>
  </si>
  <si>
    <r>
      <t xml:space="preserve">7/16" plywood wall sheathing
</t>
    </r>
    <r>
      <rPr>
        <sz val="11"/>
        <color rgb="FFFF0000"/>
        <rFont val="Cambria"/>
        <family val="1"/>
        <scheme val="major"/>
      </rPr>
      <t xml:space="preserve">-Assumed, details not shown  V.I.F </t>
    </r>
  </si>
  <si>
    <t>level 4</t>
  </si>
  <si>
    <t>5 1/4 x 5 1/4</t>
  </si>
  <si>
    <t>2-1 3/4 X 14 LVL</t>
  </si>
  <si>
    <t>2x10 joist/header</t>
  </si>
  <si>
    <t>2x8 joist/header</t>
  </si>
  <si>
    <t>level 5 + 6 + Roof</t>
  </si>
  <si>
    <t>2-1 3/4 X 11 7/8</t>
  </si>
  <si>
    <t>2x12 header</t>
  </si>
  <si>
    <t xml:space="preserve">SAMPLE ESTIMATE FOR APARTMENT COMPLEX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</si>
</sst>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2" formatCode="_(&quot;$&quot;* #,##0_);_(&quot;$&quot;* \(#,##0\);_(&quot;$&quot;* &quot;-&quot;_);_(@_)"/>
    <numFmt numFmtId="41" formatCode="_(* #,##0_);_(* \(#,##0\);_(* &quot;-&quot;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.0_);_(&quot;$&quot;* \(#,##0.0\);_(&quot;$&quot;* &quot;-&quot;??_);_(@_)"/>
  </numFmts>
  <fonts count="40" x14ac:knownFonts="1">
    <font>
      <sz val="12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Cambria"/>
      <family val="1"/>
      <scheme val="major"/>
    </font>
    <font>
      <b/>
      <sz val="12"/>
      <name val="Cambria"/>
      <family val="1"/>
      <scheme val="major"/>
    </font>
    <font>
      <b/>
      <sz val="11"/>
      <color theme="0"/>
      <name val="Cambria"/>
      <family val="1"/>
      <scheme val="major"/>
    </font>
    <font>
      <sz val="11"/>
      <name val="Cambria"/>
      <family val="1"/>
      <scheme val="major"/>
    </font>
    <font>
      <b/>
      <sz val="14"/>
      <color theme="0" tint="-4.9989318521683403E-2"/>
      <name val="Cambria"/>
      <family val="1"/>
      <scheme val="major"/>
    </font>
    <font>
      <b/>
      <sz val="14"/>
      <color theme="0" tint="-0.499984740745262"/>
      <name val="Cambria"/>
      <family val="1"/>
      <scheme val="major"/>
    </font>
    <font>
      <b/>
      <sz val="11"/>
      <color theme="0" tint="-4.9989318521683403E-2"/>
      <name val="Cambria"/>
      <family val="1"/>
      <scheme val="major"/>
    </font>
    <font>
      <b/>
      <sz val="11"/>
      <name val="Cambria"/>
      <family val="1"/>
      <scheme val="major"/>
    </font>
    <font>
      <b/>
      <sz val="12"/>
      <color theme="0"/>
      <name val="Cambria"/>
      <family val="1"/>
      <scheme val="major"/>
    </font>
    <font>
      <sz val="10"/>
      <name val="Cambria"/>
      <family val="1"/>
      <scheme val="major"/>
    </font>
    <font>
      <b/>
      <sz val="10"/>
      <name val="Cambria"/>
      <family val="1"/>
      <scheme val="major"/>
    </font>
    <font>
      <b/>
      <sz val="12"/>
      <color theme="0" tint="-4.9989318521683403E-2"/>
      <name val="Cambria"/>
      <family val="1"/>
      <scheme val="major"/>
    </font>
    <font>
      <sz val="12"/>
      <color theme="0"/>
      <name val="Cambria"/>
      <family val="1"/>
      <scheme val="major"/>
    </font>
    <font>
      <sz val="12"/>
      <color rgb="FFFF0000"/>
      <name val="Cambria"/>
      <family val="1"/>
      <scheme val="major"/>
    </font>
    <font>
      <sz val="12"/>
      <color theme="1" tint="4.9989318521683403E-2"/>
      <name val="Cambria"/>
      <family val="1"/>
      <scheme val="major"/>
    </font>
    <font>
      <sz val="8"/>
      <name val="Arial"/>
      <family val="2"/>
    </font>
    <font>
      <sz val="11"/>
      <color rgb="FFFF0000"/>
      <name val="Cambria"/>
      <family val="1"/>
      <scheme val="maj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</fills>
  <borders count="3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91">
    <xf numFmtId="0" fontId="0" fillId="0" borderId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43" fontId="21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3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7" borderId="1" applyNumberFormat="0" applyAlignment="0" applyProtection="0"/>
    <xf numFmtId="0" fontId="14" fillId="7" borderId="1" applyNumberFormat="0" applyAlignment="0" applyProtection="0"/>
    <xf numFmtId="0" fontId="15" fillId="0" borderId="6" applyNumberFormat="0" applyFill="0" applyAlignment="0" applyProtection="0"/>
    <xf numFmtId="0" fontId="15" fillId="0" borderId="6" applyNumberFormat="0" applyFill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2" fillId="0" borderId="0"/>
    <xf numFmtId="0" fontId="21" fillId="0" borderId="0"/>
    <xf numFmtId="0" fontId="3" fillId="0" borderId="0"/>
    <xf numFmtId="0" fontId="22" fillId="0" borderId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17" fillId="20" borderId="8" applyNumberFormat="0" applyAlignment="0" applyProtection="0"/>
    <xf numFmtId="0" fontId="17" fillId="20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" fillId="0" borderId="0"/>
    <xf numFmtId="0" fontId="3" fillId="0" borderId="0"/>
    <xf numFmtId="43" fontId="3" fillId="0" borderId="0" applyFont="0" applyFill="0" applyBorder="0" applyAlignment="0" applyProtection="0"/>
  </cellStyleXfs>
  <cellXfs count="101">
    <xf numFmtId="0" fontId="0" fillId="0" borderId="0" xfId="0"/>
    <xf numFmtId="0" fontId="23" fillId="0" borderId="0" xfId="0" applyFont="1"/>
    <xf numFmtId="0" fontId="28" fillId="0" borderId="25" xfId="0" applyFont="1" applyBorder="1"/>
    <xf numFmtId="0" fontId="27" fillId="24" borderId="13" xfId="0" applyFont="1" applyFill="1" applyBorder="1"/>
    <xf numFmtId="0" fontId="28" fillId="0" borderId="0" xfId="0" applyFont="1"/>
    <xf numFmtId="14" fontId="28" fillId="0" borderId="17" xfId="0" applyNumberFormat="1" applyFont="1" applyBorder="1"/>
    <xf numFmtId="9" fontId="31" fillId="25" borderId="33" xfId="0" applyNumberFormat="1" applyFont="1" applyFill="1" applyBorder="1" applyAlignment="1">
      <alignment horizontal="center" vertical="top"/>
    </xf>
    <xf numFmtId="0" fontId="27" fillId="24" borderId="25" xfId="0" applyFont="1" applyFill="1" applyBorder="1"/>
    <xf numFmtId="0" fontId="23" fillId="0" borderId="25" xfId="0" applyFont="1" applyBorder="1"/>
    <xf numFmtId="0" fontId="28" fillId="0" borderId="26" xfId="0" applyFont="1" applyBorder="1"/>
    <xf numFmtId="0" fontId="27" fillId="24" borderId="14" xfId="0" applyFont="1" applyFill="1" applyBorder="1"/>
    <xf numFmtId="0" fontId="27" fillId="24" borderId="0" xfId="0" applyFont="1" applyFill="1"/>
    <xf numFmtId="0" fontId="28" fillId="0" borderId="27" xfId="0" applyFont="1" applyBorder="1"/>
    <xf numFmtId="0" fontId="23" fillId="0" borderId="23" xfId="0" applyFont="1" applyBorder="1"/>
    <xf numFmtId="0" fontId="23" fillId="0" borderId="17" xfId="0" applyFont="1" applyBorder="1"/>
    <xf numFmtId="14" fontId="28" fillId="0" borderId="28" xfId="0" applyNumberFormat="1" applyFont="1" applyBorder="1"/>
    <xf numFmtId="0" fontId="30" fillId="25" borderId="11" xfId="0" applyFont="1" applyFill="1" applyBorder="1" applyAlignment="1">
      <alignment horizontal="center" vertical="center"/>
    </xf>
    <xf numFmtId="0" fontId="30" fillId="25" borderId="10" xfId="0" applyFont="1" applyFill="1" applyBorder="1" applyAlignment="1">
      <alignment horizontal="center" vertical="center"/>
    </xf>
    <xf numFmtId="0" fontId="29" fillId="25" borderId="10" xfId="0" applyFont="1" applyFill="1" applyBorder="1" applyAlignment="1">
      <alignment horizontal="center" vertical="center"/>
    </xf>
    <xf numFmtId="0" fontId="29" fillId="25" borderId="10" xfId="0" applyFont="1" applyFill="1" applyBorder="1" applyAlignment="1">
      <alignment vertical="center"/>
    </xf>
    <xf numFmtId="0" fontId="30" fillId="25" borderId="10" xfId="0" applyFont="1" applyFill="1" applyBorder="1" applyAlignment="1">
      <alignment horizontal="center" vertical="center" wrapText="1"/>
    </xf>
    <xf numFmtId="165" fontId="25" fillId="25" borderId="16" xfId="0" applyNumberFormat="1" applyFont="1" applyFill="1" applyBorder="1"/>
    <xf numFmtId="1" fontId="26" fillId="0" borderId="29" xfId="0" applyNumberFormat="1" applyFont="1" applyBorder="1" applyAlignment="1">
      <alignment horizontal="center" vertical="top"/>
    </xf>
    <xf numFmtId="0" fontId="23" fillId="0" borderId="12" xfId="0" applyFont="1" applyBorder="1"/>
    <xf numFmtId="0" fontId="26" fillId="0" borderId="31" xfId="0" applyFont="1" applyBorder="1" applyAlignment="1">
      <alignment horizontal="justify" vertical="center"/>
    </xf>
    <xf numFmtId="41" fontId="26" fillId="0" borderId="0" xfId="0" applyNumberFormat="1" applyFont="1" applyAlignment="1">
      <alignment horizontal="right" vertical="center"/>
    </xf>
    <xf numFmtId="9" fontId="32" fillId="0" borderId="0" xfId="0" applyNumberFormat="1" applyFont="1" applyAlignment="1">
      <alignment vertical="center"/>
    </xf>
    <xf numFmtId="41" fontId="26" fillId="0" borderId="0" xfId="0" applyNumberFormat="1" applyFont="1" applyAlignment="1">
      <alignment vertical="center"/>
    </xf>
    <xf numFmtId="0" fontId="32" fillId="0" borderId="0" xfId="0" applyFont="1" applyAlignment="1">
      <alignment horizontal="center" vertical="center"/>
    </xf>
    <xf numFmtId="166" fontId="32" fillId="0" borderId="0" xfId="0" applyNumberFormat="1" applyFont="1" applyAlignment="1">
      <alignment vertical="center"/>
    </xf>
    <xf numFmtId="165" fontId="32" fillId="0" borderId="0" xfId="0" applyNumberFormat="1" applyFont="1" applyAlignment="1">
      <alignment vertical="center"/>
    </xf>
    <xf numFmtId="0" fontId="33" fillId="0" borderId="15" xfId="0" applyFont="1" applyBorder="1" applyAlignment="1">
      <alignment horizontal="center" vertical="center" wrapText="1"/>
    </xf>
    <xf numFmtId="0" fontId="24" fillId="0" borderId="18" xfId="0" applyFont="1" applyBorder="1" applyAlignment="1">
      <alignment vertical="top"/>
    </xf>
    <xf numFmtId="164" fontId="23" fillId="0" borderId="19" xfId="0" applyNumberFormat="1" applyFont="1" applyBorder="1" applyAlignment="1">
      <alignment horizontal="center" vertical="top"/>
    </xf>
    <xf numFmtId="0" fontId="23" fillId="0" borderId="19" xfId="0" applyFont="1" applyBorder="1" applyAlignment="1">
      <alignment horizontal="center" vertical="center"/>
    </xf>
    <xf numFmtId="0" fontId="35" fillId="0" borderId="19" xfId="0" applyFont="1" applyBorder="1" applyAlignment="1">
      <alignment vertical="top"/>
    </xf>
    <xf numFmtId="42" fontId="31" fillId="25" borderId="19" xfId="0" applyNumberFormat="1" applyFont="1" applyFill="1" applyBorder="1" applyAlignment="1">
      <alignment vertical="top"/>
    </xf>
    <xf numFmtId="42" fontId="31" fillId="25" borderId="20" xfId="0" applyNumberFormat="1" applyFont="1" applyFill="1" applyBorder="1" applyAlignment="1">
      <alignment vertical="top"/>
    </xf>
    <xf numFmtId="0" fontId="24" fillId="0" borderId="33" xfId="0" applyFont="1" applyBorder="1" applyAlignment="1">
      <alignment vertical="top"/>
    </xf>
    <xf numFmtId="164" fontId="23" fillId="0" borderId="33" xfId="0" applyNumberFormat="1" applyFont="1" applyBorder="1" applyAlignment="1">
      <alignment horizontal="center" vertical="top"/>
    </xf>
    <xf numFmtId="0" fontId="23" fillId="0" borderId="33" xfId="0" applyFont="1" applyBorder="1" applyAlignment="1">
      <alignment horizontal="center" vertical="center"/>
    </xf>
    <xf numFmtId="42" fontId="31" fillId="25" borderId="33" xfId="0" applyNumberFormat="1" applyFont="1" applyFill="1" applyBorder="1" applyAlignment="1">
      <alignment vertical="top"/>
    </xf>
    <xf numFmtId="9" fontId="31" fillId="0" borderId="33" xfId="0" applyNumberFormat="1" applyFont="1" applyBorder="1" applyAlignment="1">
      <alignment horizontal="center" vertical="top"/>
    </xf>
    <xf numFmtId="42" fontId="31" fillId="25" borderId="34" xfId="0" applyNumberFormat="1" applyFont="1" applyFill="1" applyBorder="1" applyAlignment="1">
      <alignment vertical="top"/>
    </xf>
    <xf numFmtId="164" fontId="23" fillId="0" borderId="21" xfId="0" applyNumberFormat="1" applyFont="1" applyBorder="1" applyAlignment="1">
      <alignment horizontal="center" vertical="top"/>
    </xf>
    <xf numFmtId="0" fontId="23" fillId="0" borderId="21" xfId="0" applyFont="1" applyBorder="1" applyAlignment="1">
      <alignment horizontal="center" vertical="center"/>
    </xf>
    <xf numFmtId="9" fontId="31" fillId="25" borderId="21" xfId="0" applyNumberFormat="1" applyFont="1" applyFill="1" applyBorder="1" applyAlignment="1">
      <alignment horizontal="center" vertical="top"/>
    </xf>
    <xf numFmtId="42" fontId="31" fillId="25" borderId="21" xfId="0" applyNumberFormat="1" applyFont="1" applyFill="1" applyBorder="1" applyAlignment="1">
      <alignment vertical="top"/>
    </xf>
    <xf numFmtId="9" fontId="31" fillId="0" borderId="21" xfId="0" applyNumberFormat="1" applyFont="1" applyBorder="1" applyAlignment="1">
      <alignment horizontal="center" vertical="top"/>
    </xf>
    <xf numFmtId="42" fontId="31" fillId="25" borderId="22" xfId="0" applyNumberFormat="1" applyFont="1" applyFill="1" applyBorder="1" applyAlignment="1">
      <alignment vertical="top"/>
    </xf>
    <xf numFmtId="164" fontId="23" fillId="0" borderId="18" xfId="0" applyNumberFormat="1" applyFont="1" applyBorder="1" applyAlignment="1">
      <alignment horizontal="center" vertical="top"/>
    </xf>
    <xf numFmtId="9" fontId="24" fillId="0" borderId="19" xfId="0" applyNumberFormat="1" applyFont="1" applyBorder="1" applyAlignment="1">
      <alignment horizontal="center" vertical="top"/>
    </xf>
    <xf numFmtId="42" fontId="24" fillId="0" borderId="19" xfId="0" applyNumberFormat="1" applyFont="1" applyBorder="1" applyAlignment="1">
      <alignment vertical="top"/>
    </xf>
    <xf numFmtId="42" fontId="24" fillId="0" borderId="24" xfId="0" applyNumberFormat="1" applyFont="1" applyBorder="1" applyAlignment="1">
      <alignment vertical="top"/>
    </xf>
    <xf numFmtId="0" fontId="23" fillId="0" borderId="33" xfId="0" applyFont="1" applyBorder="1" applyAlignment="1">
      <alignment vertical="top"/>
    </xf>
    <xf numFmtId="42" fontId="34" fillId="24" borderId="30" xfId="0" applyNumberFormat="1" applyFont="1" applyFill="1" applyBorder="1" applyAlignment="1">
      <alignment vertical="top"/>
    </xf>
    <xf numFmtId="42" fontId="34" fillId="24" borderId="34" xfId="0" applyNumberFormat="1" applyFont="1" applyFill="1" applyBorder="1" applyAlignment="1">
      <alignment vertical="top"/>
    </xf>
    <xf numFmtId="0" fontId="23" fillId="0" borderId="17" xfId="0" applyFont="1" applyBorder="1" applyAlignment="1">
      <alignment vertical="center"/>
    </xf>
    <xf numFmtId="0" fontId="23" fillId="0" borderId="28" xfId="0" applyFont="1" applyBorder="1"/>
    <xf numFmtId="0" fontId="23" fillId="0" borderId="0" xfId="0" applyFont="1" applyAlignment="1">
      <alignment vertical="center"/>
    </xf>
    <xf numFmtId="42" fontId="24" fillId="0" borderId="0" xfId="0" applyNumberFormat="1" applyFont="1" applyAlignment="1">
      <alignment vertical="top"/>
    </xf>
    <xf numFmtId="0" fontId="26" fillId="0" borderId="31" xfId="0" applyFont="1" applyBorder="1" applyAlignment="1">
      <alignment horizontal="justify" vertical="center" wrapText="1"/>
    </xf>
    <xf numFmtId="164" fontId="23" fillId="0" borderId="19" xfId="0" applyNumberFormat="1" applyFont="1" applyBorder="1" applyAlignment="1">
      <alignment horizontal="center" vertical="center"/>
    </xf>
    <xf numFmtId="0" fontId="27" fillId="24" borderId="25" xfId="0" applyFont="1" applyFill="1" applyBorder="1" applyAlignment="1">
      <alignment horizontal="center" vertical="center"/>
    </xf>
    <xf numFmtId="0" fontId="27" fillId="24" borderId="0" xfId="0" applyFont="1" applyFill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36" fillId="0" borderId="12" xfId="0" applyFont="1" applyBorder="1" applyAlignment="1">
      <alignment horizontal="center" vertical="center"/>
    </xf>
    <xf numFmtId="0" fontId="29" fillId="25" borderId="38" xfId="0" applyFont="1" applyFill="1" applyBorder="1" applyAlignment="1">
      <alignment vertical="center"/>
    </xf>
    <xf numFmtId="0" fontId="37" fillId="0" borderId="12" xfId="0" applyFont="1" applyBorder="1" applyAlignment="1">
      <alignment horizontal="center" vertical="center"/>
    </xf>
    <xf numFmtId="0" fontId="29" fillId="25" borderId="17" xfId="0" applyFont="1" applyFill="1" applyBorder="1" applyAlignment="1">
      <alignment vertical="center"/>
    </xf>
    <xf numFmtId="0" fontId="36" fillId="0" borderId="0" xfId="0" applyFont="1"/>
    <xf numFmtId="0" fontId="37" fillId="0" borderId="0" xfId="0" applyFont="1" applyAlignment="1">
      <alignment horizontal="right" vertical="center"/>
    </xf>
    <xf numFmtId="0" fontId="26" fillId="26" borderId="31" xfId="0" applyFont="1" applyFill="1" applyBorder="1" applyAlignment="1">
      <alignment horizontal="justify" vertical="center"/>
    </xf>
    <xf numFmtId="0" fontId="29" fillId="25" borderId="38" xfId="0" applyFont="1" applyFill="1" applyBorder="1" applyAlignment="1">
      <alignment vertical="center" wrapText="1"/>
    </xf>
    <xf numFmtId="0" fontId="36" fillId="0" borderId="0" xfId="0" applyFont="1" applyAlignment="1">
      <alignment wrapText="1"/>
    </xf>
    <xf numFmtId="0" fontId="23" fillId="0" borderId="0" xfId="0" applyFont="1" applyAlignment="1">
      <alignment wrapText="1"/>
    </xf>
    <xf numFmtId="0" fontId="36" fillId="0" borderId="0" xfId="0" applyFont="1" applyAlignment="1">
      <alignment horizontal="center" vertical="center" wrapText="1"/>
    </xf>
    <xf numFmtId="41" fontId="26" fillId="27" borderId="0" xfId="0" applyNumberFormat="1" applyFont="1" applyFill="1" applyAlignment="1">
      <alignment horizontal="right" vertical="center"/>
    </xf>
    <xf numFmtId="0" fontId="36" fillId="0" borderId="12" xfId="0" applyFont="1" applyBorder="1" applyAlignment="1">
      <alignment horizontal="center" vertical="center" wrapText="1"/>
    </xf>
    <xf numFmtId="0" fontId="26" fillId="27" borderId="31" xfId="0" applyFont="1" applyFill="1" applyBorder="1" applyAlignment="1">
      <alignment horizontal="center" vertical="center"/>
    </xf>
    <xf numFmtId="0" fontId="30" fillId="25" borderId="17" xfId="0" applyFont="1" applyFill="1" applyBorder="1" applyAlignment="1">
      <alignment horizontal="center" vertical="center"/>
    </xf>
    <xf numFmtId="0" fontId="30" fillId="25" borderId="17" xfId="0" applyFont="1" applyFill="1" applyBorder="1" applyAlignment="1">
      <alignment horizontal="right" wrapText="1"/>
    </xf>
    <xf numFmtId="9" fontId="32" fillId="27" borderId="0" xfId="0" applyNumberFormat="1" applyFont="1" applyFill="1" applyAlignment="1">
      <alignment horizontal="right"/>
    </xf>
    <xf numFmtId="0" fontId="34" fillId="25" borderId="18" xfId="0" applyFont="1" applyFill="1" applyBorder="1" applyAlignment="1">
      <alignment horizontal="center" vertical="top"/>
    </xf>
    <xf numFmtId="0" fontId="34" fillId="25" borderId="19" xfId="0" applyFont="1" applyFill="1" applyBorder="1" applyAlignment="1">
      <alignment horizontal="center" vertical="top"/>
    </xf>
    <xf numFmtId="0" fontId="34" fillId="25" borderId="24" xfId="0" applyFont="1" applyFill="1" applyBorder="1" applyAlignment="1">
      <alignment horizontal="center" vertical="top"/>
    </xf>
    <xf numFmtId="0" fontId="34" fillId="24" borderId="35" xfId="0" applyFont="1" applyFill="1" applyBorder="1" applyAlignment="1">
      <alignment horizontal="center" vertical="top"/>
    </xf>
    <xf numFmtId="0" fontId="34" fillId="24" borderId="33" xfId="0" applyFont="1" applyFill="1" applyBorder="1" applyAlignment="1">
      <alignment horizontal="center" vertical="top"/>
    </xf>
    <xf numFmtId="0" fontId="34" fillId="24" borderId="36" xfId="0" applyFont="1" applyFill="1" applyBorder="1" applyAlignment="1">
      <alignment horizontal="center" vertical="top"/>
    </xf>
    <xf numFmtId="0" fontId="27" fillId="24" borderId="25" xfId="0" applyFont="1" applyFill="1" applyBorder="1" applyAlignment="1">
      <alignment horizontal="center"/>
    </xf>
    <xf numFmtId="0" fontId="27" fillId="24" borderId="0" xfId="0" applyFont="1" applyFill="1" applyAlignment="1">
      <alignment horizontal="center"/>
    </xf>
    <xf numFmtId="0" fontId="27" fillId="24" borderId="17" xfId="0" applyFont="1" applyFill="1" applyBorder="1" applyAlignment="1">
      <alignment horizontal="center"/>
    </xf>
    <xf numFmtId="1" fontId="29" fillId="28" borderId="11" xfId="0" applyNumberFormat="1" applyFont="1" applyFill="1" applyBorder="1" applyAlignment="1">
      <alignment horizontal="center" vertical="top"/>
    </xf>
    <xf numFmtId="0" fontId="25" fillId="28" borderId="16" xfId="0" applyFont="1" applyFill="1" applyBorder="1" applyAlignment="1">
      <alignment horizontal="center" vertical="center"/>
    </xf>
    <xf numFmtId="0" fontId="25" fillId="28" borderId="32" xfId="0" applyFont="1" applyFill="1" applyBorder="1" applyAlignment="1">
      <alignment horizontal="center" vertical="center"/>
    </xf>
    <xf numFmtId="0" fontId="25" fillId="28" borderId="16" xfId="0" applyFont="1" applyFill="1" applyBorder="1" applyAlignment="1">
      <alignment horizontal="center" vertical="center" wrapText="1"/>
    </xf>
    <xf numFmtId="0" fontId="25" fillId="28" borderId="37" xfId="0" applyFont="1" applyFill="1" applyBorder="1" applyAlignment="1">
      <alignment horizontal="center" vertical="center" wrapText="1"/>
    </xf>
    <xf numFmtId="0" fontId="25" fillId="28" borderId="11" xfId="0" applyFont="1" applyFill="1" applyBorder="1" applyAlignment="1">
      <alignment horizontal="center" vertical="center" wrapText="1"/>
    </xf>
    <xf numFmtId="0" fontId="28" fillId="0" borderId="0" xfId="0" applyFont="1" applyAlignment="1"/>
  </cellXfs>
  <cellStyles count="91">
    <cellStyle name="20% - Accent1 2" xfId="1"/>
    <cellStyle name="20% - Accent1 3" xfId="2"/>
    <cellStyle name="20% - Accent2 2" xfId="3"/>
    <cellStyle name="20% - Accent2 3" xfId="4"/>
    <cellStyle name="20% - Accent3 2" xfId="5"/>
    <cellStyle name="20% - Accent3 3" xfId="6"/>
    <cellStyle name="20% - Accent4 2" xfId="7"/>
    <cellStyle name="20% - Accent4 3" xfId="8"/>
    <cellStyle name="20% - Accent5 2" xfId="9"/>
    <cellStyle name="20% - Accent5 3" xfId="10"/>
    <cellStyle name="20% - Accent6 2" xfId="11"/>
    <cellStyle name="20% - Accent6 3" xfId="12"/>
    <cellStyle name="40% - Accent1 2" xfId="13"/>
    <cellStyle name="40% - Accent1 3" xfId="14"/>
    <cellStyle name="40% - Accent2 2" xfId="15"/>
    <cellStyle name="40% - Accent2 3" xfId="16"/>
    <cellStyle name="40% - Accent3 2" xfId="17"/>
    <cellStyle name="40% - Accent3 3" xfId="18"/>
    <cellStyle name="40% - Accent4 2" xfId="19"/>
    <cellStyle name="40% - Accent4 3" xfId="20"/>
    <cellStyle name="40% - Accent5 2" xfId="21"/>
    <cellStyle name="40% - Accent5 3" xfId="22"/>
    <cellStyle name="40% - Accent6 2" xfId="23"/>
    <cellStyle name="40% - Accent6 3" xfId="24"/>
    <cellStyle name="60% - Accent1 2" xfId="25"/>
    <cellStyle name="60% - Accent1 3" xfId="26"/>
    <cellStyle name="60% - Accent2 2" xfId="27"/>
    <cellStyle name="60% - Accent2 3" xfId="28"/>
    <cellStyle name="60% - Accent3 2" xfId="29"/>
    <cellStyle name="60% - Accent3 3" xfId="30"/>
    <cellStyle name="60% - Accent4 2" xfId="31"/>
    <cellStyle name="60% - Accent4 3" xfId="32"/>
    <cellStyle name="60% - Accent5 2" xfId="33"/>
    <cellStyle name="60% - Accent5 3" xfId="34"/>
    <cellStyle name="60% - Accent6 2" xfId="35"/>
    <cellStyle name="60% - Accent6 3" xfId="36"/>
    <cellStyle name="Accent1 2" xfId="37"/>
    <cellStyle name="Accent1 3" xfId="38"/>
    <cellStyle name="Accent2 2" xfId="39"/>
    <cellStyle name="Accent2 3" xfId="40"/>
    <cellStyle name="Accent3 2" xfId="41"/>
    <cellStyle name="Accent3 3" xfId="42"/>
    <cellStyle name="Accent4 2" xfId="43"/>
    <cellStyle name="Accent4 3" xfId="44"/>
    <cellStyle name="Accent5 2" xfId="45"/>
    <cellStyle name="Accent5 3" xfId="46"/>
    <cellStyle name="Accent6 2" xfId="47"/>
    <cellStyle name="Accent6 3" xfId="48"/>
    <cellStyle name="Bad 2" xfId="49"/>
    <cellStyle name="Bad 3" xfId="50"/>
    <cellStyle name="Calculation 2" xfId="51"/>
    <cellStyle name="Calculation 3" xfId="52"/>
    <cellStyle name="Check Cell 2" xfId="53"/>
    <cellStyle name="Check Cell 3" xfId="54"/>
    <cellStyle name="Comma 2" xfId="55"/>
    <cellStyle name="Comma 2 2" xfId="90"/>
    <cellStyle name="Explanatory Text 2" xfId="56"/>
    <cellStyle name="Explanatory Text 3" xfId="57"/>
    <cellStyle name="Good 2" xfId="58"/>
    <cellStyle name="Good 3" xfId="59"/>
    <cellStyle name="Heading 1 2" xfId="60"/>
    <cellStyle name="Heading 1 3" xfId="61"/>
    <cellStyle name="Heading 2 2" xfId="62"/>
    <cellStyle name="Heading 2 3" xfId="63"/>
    <cellStyle name="Heading 3 2" xfId="64"/>
    <cellStyle name="Heading 3 3" xfId="65"/>
    <cellStyle name="Heading 4 2" xfId="66"/>
    <cellStyle name="Heading 4 3" xfId="67"/>
    <cellStyle name="Input 2" xfId="68"/>
    <cellStyle name="Input 3" xfId="69"/>
    <cellStyle name="Linked Cell 2" xfId="70"/>
    <cellStyle name="Linked Cell 3" xfId="71"/>
    <cellStyle name="Neutral 2" xfId="72"/>
    <cellStyle name="Neutral 3" xfId="73"/>
    <cellStyle name="Normal" xfId="0" builtinId="0"/>
    <cellStyle name="Normal 2" xfId="89"/>
    <cellStyle name="Normal 2 2" xfId="74"/>
    <cellStyle name="Normal 2 3" xfId="75"/>
    <cellStyle name="Normal 3" xfId="76"/>
    <cellStyle name="Normal 4" xfId="88"/>
    <cellStyle name="Normal 6" xfId="77"/>
    <cellStyle name="Note 2" xfId="78"/>
    <cellStyle name="Note 3" xfId="79"/>
    <cellStyle name="Output 2" xfId="80"/>
    <cellStyle name="Output 3" xfId="81"/>
    <cellStyle name="Title 2" xfId="82"/>
    <cellStyle name="Title 3" xfId="83"/>
    <cellStyle name="Total 2" xfId="84"/>
    <cellStyle name="Total 3" xfId="85"/>
    <cellStyle name="Warning Text 2" xfId="86"/>
    <cellStyle name="Warning Text 3" xfId="87"/>
  </cellStyles>
  <dxfs count="0"/>
  <tableStyles count="0" defaultTableStyle="TableStyleMedium9" defaultPivotStyle="PivotStyleLight16"/>
  <colors>
    <mruColors>
      <color rgb="FFD4F5FA"/>
      <color rgb="FFFFFFFF"/>
      <color rgb="FF6DD9FF"/>
      <color rgb="FF2DC8FF"/>
      <color rgb="FF48B8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D70-4E35-9E3E-70CC9B69F960}"/>
            </c:ext>
            <c:ext xmlns:c15="http://schemas.microsoft.com/office/drawing/2012/chart" uri="{02D57815-91ED-43cb-92C2-25804820EDAC}">
              <c15:filteredSeriesTitle>
                <c15:tx>
                  <c:strRef>
                    <c:extLst xmlns:c16r2="http://schemas.microsoft.com/office/drawing/2015/06/chart" xmlns:c16="http://schemas.microsoft.com/office/drawing/2014/chart"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 xmlns:c16r2="http://schemas.microsoft.com/office/drawing/2015/06/chart"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71197088"/>
        <c:axId val="871185664"/>
      </c:barChart>
      <c:catAx>
        <c:axId val="871197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270000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871185664"/>
        <c:crosses val="autoZero"/>
        <c:auto val="1"/>
        <c:lblAlgn val="ctr"/>
        <c:lblOffset val="100"/>
        <c:noMultiLvlLbl val="0"/>
      </c:catAx>
      <c:valAx>
        <c:axId val="871185664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871197088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1" workbookViewId="0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8225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340179</xdr:colOff>
      <xdr:row>9</xdr:row>
      <xdr:rowOff>163285</xdr:rowOff>
    </xdr:from>
    <xdr:to>
      <xdr:col>17</xdr:col>
      <xdr:colOff>370121</xdr:colOff>
      <xdr:row>17</xdr:row>
      <xdr:rowOff>155125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59643" y="2612571"/>
          <a:ext cx="3200407" cy="18288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"/>
  <sheetData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6"/>
  <sheetViews>
    <sheetView tabSelected="1" topLeftCell="A130" zoomScale="70" zoomScaleNormal="70" zoomScaleSheetLayoutView="62" workbookViewId="0">
      <selection activeCell="Q4" sqref="Q4"/>
    </sheetView>
  </sheetViews>
  <sheetFormatPr defaultColWidth="8.88671875" defaultRowHeight="15.75" x14ac:dyDescent="0.25"/>
  <cols>
    <col min="1" max="1" width="4.44140625" style="1" customWidth="1"/>
    <col min="2" max="2" width="13.77734375" style="67" customWidth="1"/>
    <col min="3" max="3" width="38" style="1" customWidth="1"/>
    <col min="4" max="4" width="9.44140625" style="1" bestFit="1" customWidth="1"/>
    <col min="5" max="5" width="8.5546875" style="1" customWidth="1"/>
    <col min="6" max="6" width="9.33203125" style="1" customWidth="1"/>
    <col min="7" max="7" width="12.21875" style="59" customWidth="1"/>
    <col min="8" max="8" width="11.77734375" style="1" customWidth="1"/>
    <col min="9" max="9" width="10.21875" style="1" customWidth="1"/>
    <col min="10" max="10" width="11.44140625" style="1" customWidth="1"/>
    <col min="11" max="11" width="12.77734375" style="1" customWidth="1"/>
    <col min="12" max="12" width="12.77734375" style="23" customWidth="1"/>
    <col min="13" max="13" width="11" style="1" customWidth="1"/>
    <col min="14" max="14" width="10.33203125" style="1" customWidth="1"/>
    <col min="15" max="16384" width="8.88671875" style="1"/>
  </cols>
  <sheetData>
    <row r="1" spans="1:16" ht="18" x14ac:dyDescent="0.25">
      <c r="A1" s="3"/>
      <c r="B1" s="63"/>
      <c r="C1" s="7"/>
      <c r="D1" s="8"/>
      <c r="E1" s="8"/>
      <c r="F1" s="91" t="s">
        <v>10</v>
      </c>
      <c r="G1" s="91"/>
      <c r="H1" s="100" t="s">
        <v>74</v>
      </c>
      <c r="I1" s="100"/>
      <c r="J1" s="100"/>
      <c r="K1" s="2"/>
      <c r="L1" s="2"/>
      <c r="M1" s="9"/>
    </row>
    <row r="2" spans="1:16" ht="18" x14ac:dyDescent="0.25">
      <c r="A2" s="10"/>
      <c r="B2" s="64"/>
      <c r="C2" s="11"/>
      <c r="F2" s="92" t="s">
        <v>30</v>
      </c>
      <c r="G2" s="92"/>
      <c r="H2" s="4"/>
      <c r="I2" s="4"/>
      <c r="J2" s="4"/>
      <c r="K2" s="4"/>
      <c r="L2" s="4"/>
      <c r="M2" s="12"/>
    </row>
    <row r="3" spans="1:16" ht="18.75" thickBot="1" x14ac:dyDescent="0.3">
      <c r="A3" s="13"/>
      <c r="B3" s="65"/>
      <c r="C3" s="14"/>
      <c r="D3" s="14"/>
      <c r="E3" s="14"/>
      <c r="F3" s="93" t="s">
        <v>31</v>
      </c>
      <c r="G3" s="93"/>
      <c r="H3" s="5" t="str">
        <f ca="1">TEXT(TODAY(),  "MMMM DD,  YYYY - DDDD")</f>
        <v>April 16,  2026 - Thursday</v>
      </c>
      <c r="I3" s="5"/>
      <c r="J3" s="5"/>
      <c r="K3" s="5"/>
      <c r="L3" s="5"/>
      <c r="M3" s="15"/>
    </row>
    <row r="4" spans="1:16" ht="56.25" customHeight="1" thickBot="1" x14ac:dyDescent="0.3">
      <c r="A4" s="95" t="s">
        <v>2</v>
      </c>
      <c r="B4" s="96" t="s">
        <v>9</v>
      </c>
      <c r="C4" s="95" t="s">
        <v>0</v>
      </c>
      <c r="D4" s="95" t="s">
        <v>3</v>
      </c>
      <c r="E4" s="97" t="s">
        <v>4</v>
      </c>
      <c r="F4" s="97" t="s">
        <v>5</v>
      </c>
      <c r="G4" s="97" t="s">
        <v>6</v>
      </c>
      <c r="H4" s="97" t="s">
        <v>15</v>
      </c>
      <c r="I4" s="98" t="s">
        <v>14</v>
      </c>
      <c r="J4" s="97" t="s">
        <v>16</v>
      </c>
      <c r="K4" s="99" t="s">
        <v>17</v>
      </c>
      <c r="L4" s="99" t="s">
        <v>18</v>
      </c>
      <c r="M4" s="97" t="s">
        <v>7</v>
      </c>
    </row>
    <row r="5" spans="1:16" ht="16.5" thickBot="1" x14ac:dyDescent="0.3">
      <c r="A5" s="16"/>
      <c r="B5" s="18" t="s">
        <v>11</v>
      </c>
      <c r="C5" s="19" t="s">
        <v>12</v>
      </c>
      <c r="D5" s="17"/>
      <c r="E5" s="20"/>
      <c r="F5" s="20"/>
      <c r="G5" s="20"/>
      <c r="H5" s="17"/>
      <c r="I5" s="20"/>
      <c r="J5" s="17"/>
      <c r="K5" s="20"/>
      <c r="L5" s="17"/>
      <c r="M5" s="21">
        <f>SUM(L7:L15)</f>
        <v>0</v>
      </c>
    </row>
    <row r="6" spans="1:16" ht="16.5" thickBot="1" x14ac:dyDescent="0.3">
      <c r="A6" s="22"/>
      <c r="B6" s="66"/>
      <c r="C6" s="24"/>
      <c r="D6" s="25"/>
      <c r="E6" s="26"/>
      <c r="F6" s="27"/>
      <c r="G6" s="28"/>
      <c r="H6" s="29"/>
      <c r="I6" s="30"/>
      <c r="J6" s="29"/>
      <c r="K6" s="30"/>
      <c r="L6" s="30"/>
      <c r="M6" s="31"/>
    </row>
    <row r="7" spans="1:16" ht="16.5" thickBot="1" x14ac:dyDescent="0.3">
      <c r="A7" s="94">
        <f>IF(F7&lt;&gt;"",1+MAX($A$5:A6),"")</f>
        <v>1</v>
      </c>
      <c r="B7" s="66"/>
      <c r="C7" s="24" t="s">
        <v>19</v>
      </c>
      <c r="D7" s="25">
        <v>1</v>
      </c>
      <c r="E7" s="26">
        <v>0</v>
      </c>
      <c r="F7" s="27">
        <f t="shared" ref="F7:F14" si="0">D7*(1+E7)</f>
        <v>1</v>
      </c>
      <c r="G7" s="28" t="s">
        <v>13</v>
      </c>
      <c r="H7" s="29">
        <v>0</v>
      </c>
      <c r="I7" s="30">
        <f>H7*F7</f>
        <v>0</v>
      </c>
      <c r="J7" s="29">
        <v>0</v>
      </c>
      <c r="K7" s="30">
        <f>F7*J7</f>
        <v>0</v>
      </c>
      <c r="L7" s="30">
        <f>K7+I7</f>
        <v>0</v>
      </c>
      <c r="M7" s="31"/>
      <c r="N7" s="72"/>
    </row>
    <row r="8" spans="1:16" ht="16.5" thickBot="1" x14ac:dyDescent="0.3">
      <c r="A8" s="94">
        <f>IF(F8&lt;&gt;"",1+MAX($A$5:A7),"")</f>
        <v>2</v>
      </c>
      <c r="B8" s="66"/>
      <c r="C8" s="24" t="s">
        <v>20</v>
      </c>
      <c r="D8" s="25">
        <v>1</v>
      </c>
      <c r="E8" s="26">
        <v>0</v>
      </c>
      <c r="F8" s="27">
        <f t="shared" si="0"/>
        <v>1</v>
      </c>
      <c r="G8" s="28" t="s">
        <v>13</v>
      </c>
      <c r="H8" s="29">
        <v>0</v>
      </c>
      <c r="I8" s="30">
        <f t="shared" ref="I8:I14" si="1">H8*F8</f>
        <v>0</v>
      </c>
      <c r="J8" s="29">
        <v>0</v>
      </c>
      <c r="K8" s="30">
        <f t="shared" ref="K8:K14" si="2">F8*J8</f>
        <v>0</v>
      </c>
      <c r="L8" s="30">
        <f t="shared" ref="L8:L14" si="3">K8+I8</f>
        <v>0</v>
      </c>
      <c r="M8" s="31"/>
    </row>
    <row r="9" spans="1:16" ht="16.5" thickBot="1" x14ac:dyDescent="0.3">
      <c r="A9" s="94">
        <f>IF(F9&lt;&gt;"",1+MAX($A$5:A8),"")</f>
        <v>3</v>
      </c>
      <c r="B9" s="66"/>
      <c r="C9" s="24" t="s">
        <v>21</v>
      </c>
      <c r="D9" s="25">
        <v>1</v>
      </c>
      <c r="E9" s="26">
        <v>0</v>
      </c>
      <c r="F9" s="27">
        <f t="shared" si="0"/>
        <v>1</v>
      </c>
      <c r="G9" s="28" t="s">
        <v>13</v>
      </c>
      <c r="H9" s="29">
        <v>0</v>
      </c>
      <c r="I9" s="30">
        <f t="shared" si="1"/>
        <v>0</v>
      </c>
      <c r="J9" s="29">
        <v>0</v>
      </c>
      <c r="K9" s="30">
        <f t="shared" si="2"/>
        <v>0</v>
      </c>
      <c r="L9" s="30">
        <f t="shared" si="3"/>
        <v>0</v>
      </c>
      <c r="M9" s="31"/>
    </row>
    <row r="10" spans="1:16" ht="16.5" thickBot="1" x14ac:dyDescent="0.3">
      <c r="A10" s="94">
        <f>IF(F10&lt;&gt;"",1+MAX($A$5:A9),"")</f>
        <v>4</v>
      </c>
      <c r="B10" s="66"/>
      <c r="C10" s="24" t="s">
        <v>22</v>
      </c>
      <c r="D10" s="25">
        <v>1</v>
      </c>
      <c r="E10" s="26">
        <v>0</v>
      </c>
      <c r="F10" s="27">
        <f t="shared" si="0"/>
        <v>1</v>
      </c>
      <c r="G10" s="28" t="s">
        <v>13</v>
      </c>
      <c r="H10" s="29">
        <v>0</v>
      </c>
      <c r="I10" s="30">
        <f t="shared" si="1"/>
        <v>0</v>
      </c>
      <c r="J10" s="29">
        <v>0</v>
      </c>
      <c r="K10" s="30">
        <f t="shared" si="2"/>
        <v>0</v>
      </c>
      <c r="L10" s="30">
        <f t="shared" si="3"/>
        <v>0</v>
      </c>
      <c r="M10" s="31"/>
    </row>
    <row r="11" spans="1:16" ht="16.5" thickBot="1" x14ac:dyDescent="0.3">
      <c r="A11" s="94">
        <f>IF(F11&lt;&gt;"",1+MAX($A$5:A10),"")</f>
        <v>5</v>
      </c>
      <c r="B11" s="66"/>
      <c r="C11" s="24" t="s">
        <v>26</v>
      </c>
      <c r="D11" s="25">
        <v>1</v>
      </c>
      <c r="E11" s="26">
        <v>0</v>
      </c>
      <c r="F11" s="27">
        <f t="shared" si="0"/>
        <v>1</v>
      </c>
      <c r="G11" s="28" t="s">
        <v>13</v>
      </c>
      <c r="H11" s="29">
        <v>0</v>
      </c>
      <c r="I11" s="30">
        <f t="shared" si="1"/>
        <v>0</v>
      </c>
      <c r="J11" s="29">
        <v>0</v>
      </c>
      <c r="K11" s="30">
        <f t="shared" si="2"/>
        <v>0</v>
      </c>
      <c r="L11" s="30">
        <f t="shared" si="3"/>
        <v>0</v>
      </c>
      <c r="M11" s="31"/>
    </row>
    <row r="12" spans="1:16" ht="16.5" thickBot="1" x14ac:dyDescent="0.3">
      <c r="A12" s="94">
        <f>IF(F12&lt;&gt;"",1+MAX($A$5:A11),"")</f>
        <v>6</v>
      </c>
      <c r="B12" s="66"/>
      <c r="C12" s="24" t="s">
        <v>23</v>
      </c>
      <c r="D12" s="25">
        <v>1</v>
      </c>
      <c r="E12" s="26">
        <v>0</v>
      </c>
      <c r="F12" s="27">
        <f t="shared" si="0"/>
        <v>1</v>
      </c>
      <c r="G12" s="28" t="s">
        <v>13</v>
      </c>
      <c r="H12" s="29">
        <v>0</v>
      </c>
      <c r="I12" s="30">
        <f t="shared" si="1"/>
        <v>0</v>
      </c>
      <c r="J12" s="29">
        <v>0</v>
      </c>
      <c r="K12" s="30">
        <f t="shared" si="2"/>
        <v>0</v>
      </c>
      <c r="L12" s="30">
        <f t="shared" si="3"/>
        <v>0</v>
      </c>
      <c r="M12" s="31"/>
    </row>
    <row r="13" spans="1:16" ht="32.25" thickBot="1" x14ac:dyDescent="0.3">
      <c r="A13" s="94">
        <f>IF(F13&lt;&gt;"",1+MAX($A$5:A12),"")</f>
        <v>7</v>
      </c>
      <c r="B13" s="66"/>
      <c r="C13" s="24" t="s">
        <v>24</v>
      </c>
      <c r="D13" s="25">
        <v>1</v>
      </c>
      <c r="E13" s="26">
        <v>0</v>
      </c>
      <c r="F13" s="27">
        <f t="shared" si="0"/>
        <v>1</v>
      </c>
      <c r="G13" s="28" t="s">
        <v>13</v>
      </c>
      <c r="H13" s="29">
        <v>0</v>
      </c>
      <c r="I13" s="30">
        <f t="shared" si="1"/>
        <v>0</v>
      </c>
      <c r="J13" s="29">
        <v>0</v>
      </c>
      <c r="K13" s="30">
        <f t="shared" si="2"/>
        <v>0</v>
      </c>
      <c r="L13" s="30">
        <f t="shared" si="3"/>
        <v>0</v>
      </c>
      <c r="M13" s="31"/>
      <c r="P13" s="77" t="s">
        <v>45</v>
      </c>
    </row>
    <row r="14" spans="1:16" ht="16.5" thickBot="1" x14ac:dyDescent="0.3">
      <c r="A14" s="94">
        <f>IF(F14&lt;&gt;"",1+MAX($A$5:A13),"")</f>
        <v>8</v>
      </c>
      <c r="B14" s="66"/>
      <c r="C14" s="24" t="s">
        <v>25</v>
      </c>
      <c r="D14" s="25">
        <v>1</v>
      </c>
      <c r="E14" s="26">
        <v>0</v>
      </c>
      <c r="F14" s="27">
        <f t="shared" si="0"/>
        <v>1</v>
      </c>
      <c r="G14" s="28" t="s">
        <v>13</v>
      </c>
      <c r="H14" s="29">
        <v>0</v>
      </c>
      <c r="I14" s="30">
        <f t="shared" si="1"/>
        <v>0</v>
      </c>
      <c r="J14" s="29">
        <v>0</v>
      </c>
      <c r="K14" s="30">
        <f t="shared" si="2"/>
        <v>0</v>
      </c>
      <c r="L14" s="30">
        <f t="shared" si="3"/>
        <v>0</v>
      </c>
      <c r="M14" s="31"/>
    </row>
    <row r="15" spans="1:16" ht="16.5" thickBot="1" x14ac:dyDescent="0.3">
      <c r="A15" s="94" t="str">
        <f>IF(F15&lt;&gt;"",1+MAX($A$5:A14),"")</f>
        <v/>
      </c>
      <c r="B15" s="66"/>
      <c r="C15" s="24"/>
      <c r="D15" s="25"/>
      <c r="E15" s="26"/>
      <c r="F15" s="27"/>
      <c r="G15" s="28"/>
      <c r="H15" s="29"/>
      <c r="I15" s="30"/>
      <c r="J15" s="29"/>
      <c r="K15" s="30"/>
      <c r="L15" s="30"/>
      <c r="M15" s="31"/>
    </row>
    <row r="16" spans="1:16" ht="16.5" thickBot="1" x14ac:dyDescent="0.3">
      <c r="A16" s="94" t="str">
        <f>IF(F16&lt;&gt;"",1+MAX($A$5:A15),"")</f>
        <v/>
      </c>
      <c r="C16" s="81" t="s">
        <v>59</v>
      </c>
      <c r="D16" s="79">
        <f>4500*5+1500</f>
        <v>24000</v>
      </c>
      <c r="E16" s="84" t="s">
        <v>32</v>
      </c>
      <c r="F16" s="27"/>
      <c r="G16" s="28"/>
      <c r="H16" s="29"/>
      <c r="I16" s="30"/>
      <c r="J16" s="29"/>
      <c r="K16" s="30"/>
      <c r="L16" s="30"/>
      <c r="M16" s="31"/>
      <c r="N16" s="72"/>
    </row>
    <row r="17" spans="1:14" ht="16.5" thickBot="1" x14ac:dyDescent="0.3">
      <c r="A17" s="94" t="str">
        <f>IF(F17&lt;&gt;"",1+MAX($A$5:A16),"")</f>
        <v/>
      </c>
      <c r="B17" s="18" t="s">
        <v>33</v>
      </c>
      <c r="C17" s="71" t="s">
        <v>34</v>
      </c>
      <c r="D17" s="82"/>
      <c r="E17" s="83"/>
      <c r="F17" s="20"/>
      <c r="G17" s="20"/>
      <c r="H17" s="17"/>
      <c r="I17" s="20"/>
      <c r="J17" s="17"/>
      <c r="K17" s="20"/>
      <c r="L17" s="17"/>
      <c r="M17" s="21">
        <f>SUM(L19:L91)</f>
        <v>0</v>
      </c>
      <c r="N17" s="77"/>
    </row>
    <row r="18" spans="1:14" ht="16.899999999999999" customHeight="1" thickBot="1" x14ac:dyDescent="0.3">
      <c r="A18" s="94" t="str">
        <f>IF(F18&lt;&gt;"",1+MAX($A$5:A17),"")</f>
        <v/>
      </c>
      <c r="B18" s="66"/>
      <c r="C18" s="74" t="s">
        <v>49</v>
      </c>
      <c r="D18" s="25"/>
      <c r="E18" s="26"/>
      <c r="F18" s="27"/>
      <c r="G18" s="28"/>
      <c r="H18" s="29"/>
      <c r="I18" s="30"/>
      <c r="J18" s="29"/>
      <c r="K18" s="30"/>
      <c r="L18" s="30"/>
      <c r="M18" s="31"/>
    </row>
    <row r="19" spans="1:14" ht="16.5" thickBot="1" x14ac:dyDescent="0.3">
      <c r="A19" s="94" t="str">
        <f>IF(F19&lt;&gt;"",1+MAX($A$5:A18),"")</f>
        <v/>
      </c>
      <c r="B19" s="66"/>
      <c r="C19" s="75" t="s">
        <v>35</v>
      </c>
      <c r="D19" s="25"/>
      <c r="E19" s="26"/>
      <c r="F19" s="27"/>
      <c r="G19" s="28"/>
      <c r="H19" s="29"/>
      <c r="I19" s="30"/>
      <c r="J19" s="29"/>
      <c r="K19" s="30"/>
      <c r="L19" s="30"/>
      <c r="M19" s="31"/>
    </row>
    <row r="20" spans="1:14" ht="16.5" thickBot="1" x14ac:dyDescent="0.3">
      <c r="A20" s="94">
        <f>IF(F20&lt;&gt;"",1+MAX($A$5:A19),"")</f>
        <v>9</v>
      </c>
      <c r="C20" s="24" t="s">
        <v>43</v>
      </c>
      <c r="D20" s="25">
        <f>24+601+2*120</f>
        <v>865</v>
      </c>
      <c r="E20" s="26">
        <v>0.1</v>
      </c>
      <c r="F20" s="27">
        <f t="shared" ref="F20:F27" si="4">D20*(1+E20)</f>
        <v>951.50000000000011</v>
      </c>
      <c r="G20" s="28" t="s">
        <v>36</v>
      </c>
      <c r="H20" s="29">
        <v>0</v>
      </c>
      <c r="I20" s="30">
        <f t="shared" ref="I20:I27" si="5">H20*F20</f>
        <v>0</v>
      </c>
      <c r="J20" s="29">
        <v>0</v>
      </c>
      <c r="K20" s="30">
        <f t="shared" ref="K20:K27" si="6">F20*J20</f>
        <v>0</v>
      </c>
      <c r="L20" s="30">
        <f t="shared" ref="L20:L27" si="7">K20+I20</f>
        <v>0</v>
      </c>
      <c r="M20" s="31"/>
      <c r="N20" s="72"/>
    </row>
    <row r="21" spans="1:14" ht="16.5" thickBot="1" x14ac:dyDescent="0.3">
      <c r="A21" s="94">
        <f>IF(F21&lt;&gt;"",1+MAX($A$5:A20),"")</f>
        <v>10</v>
      </c>
      <c r="B21" s="78"/>
      <c r="C21" s="24" t="s">
        <v>44</v>
      </c>
      <c r="D21" s="25">
        <v>370</v>
      </c>
      <c r="E21" s="26">
        <v>0.1</v>
      </c>
      <c r="F21" s="27">
        <f t="shared" ref="F21" si="8">D21*(1+E21)</f>
        <v>407.00000000000006</v>
      </c>
      <c r="G21" s="28" t="s">
        <v>36</v>
      </c>
      <c r="H21" s="29">
        <v>0</v>
      </c>
      <c r="I21" s="30">
        <f t="shared" ref="I21" si="9">H21*F21</f>
        <v>0</v>
      </c>
      <c r="J21" s="29">
        <v>0</v>
      </c>
      <c r="K21" s="30">
        <f t="shared" ref="K21" si="10">F21*J21</f>
        <v>0</v>
      </c>
      <c r="L21" s="30">
        <f t="shared" ref="L21" si="11">K21+I21</f>
        <v>0</v>
      </c>
      <c r="M21" s="31"/>
      <c r="N21" s="72"/>
    </row>
    <row r="22" spans="1:14" ht="29.25" thickBot="1" x14ac:dyDescent="0.3">
      <c r="A22" s="94">
        <f>IF(F22&lt;&gt;"",1+MAX($A$5:A21),"")</f>
        <v>11</v>
      </c>
      <c r="B22" s="68"/>
      <c r="C22" s="61" t="s">
        <v>51</v>
      </c>
      <c r="D22" s="25">
        <f>865/1.33</f>
        <v>650.37593984962405</v>
      </c>
      <c r="E22" s="26">
        <v>0</v>
      </c>
      <c r="F22" s="27">
        <f t="shared" si="4"/>
        <v>650.37593984962405</v>
      </c>
      <c r="G22" s="28" t="s">
        <v>37</v>
      </c>
      <c r="H22" s="29">
        <v>0</v>
      </c>
      <c r="I22" s="30">
        <f t="shared" si="5"/>
        <v>0</v>
      </c>
      <c r="J22" s="29">
        <v>0</v>
      </c>
      <c r="K22" s="30">
        <f t="shared" si="6"/>
        <v>0</v>
      </c>
      <c r="L22" s="30">
        <f t="shared" si="7"/>
        <v>0</v>
      </c>
      <c r="M22" s="31"/>
      <c r="N22" s="25"/>
    </row>
    <row r="23" spans="1:14" ht="16.5" thickBot="1" x14ac:dyDescent="0.3">
      <c r="A23" s="94">
        <f>IF(F23&lt;&gt;"",1+MAX($A$5:A22),"")</f>
        <v>12</v>
      </c>
      <c r="B23" s="66"/>
      <c r="C23" s="24" t="s">
        <v>41</v>
      </c>
      <c r="D23" s="25">
        <f>865/10*2</f>
        <v>173</v>
      </c>
      <c r="E23" s="26">
        <v>0</v>
      </c>
      <c r="F23" s="27">
        <f t="shared" si="4"/>
        <v>173</v>
      </c>
      <c r="G23" s="28" t="s">
        <v>37</v>
      </c>
      <c r="H23" s="29">
        <v>0</v>
      </c>
      <c r="I23" s="30">
        <f t="shared" si="5"/>
        <v>0</v>
      </c>
      <c r="J23" s="29">
        <v>0</v>
      </c>
      <c r="K23" s="30">
        <f t="shared" si="6"/>
        <v>0</v>
      </c>
      <c r="L23" s="30">
        <f t="shared" si="7"/>
        <v>0</v>
      </c>
      <c r="M23" s="31"/>
      <c r="N23" s="25"/>
    </row>
    <row r="24" spans="1:14" ht="16.5" thickBot="1" x14ac:dyDescent="0.3">
      <c r="A24" s="94">
        <f>IF(F24&lt;&gt;"",1+MAX($A$5:A23),"")</f>
        <v>13</v>
      </c>
      <c r="B24" s="66"/>
      <c r="C24" s="24" t="s">
        <v>42</v>
      </c>
      <c r="D24" s="25">
        <f>865/10</f>
        <v>86.5</v>
      </c>
      <c r="E24" s="26">
        <v>0</v>
      </c>
      <c r="F24" s="27">
        <f t="shared" si="4"/>
        <v>86.5</v>
      </c>
      <c r="G24" s="28" t="s">
        <v>37</v>
      </c>
      <c r="H24" s="29">
        <v>0</v>
      </c>
      <c r="I24" s="30">
        <f t="shared" si="5"/>
        <v>0</v>
      </c>
      <c r="J24" s="29">
        <v>0</v>
      </c>
      <c r="K24" s="30">
        <f t="shared" si="6"/>
        <v>0</v>
      </c>
      <c r="L24" s="30">
        <f t="shared" si="7"/>
        <v>0</v>
      </c>
      <c r="M24" s="31"/>
      <c r="N24" s="25"/>
    </row>
    <row r="25" spans="1:14" ht="29.25" thickBot="1" x14ac:dyDescent="0.3">
      <c r="A25" s="94">
        <f>IF(F25&lt;&gt;"",1+MAX($A$5:A24),"")</f>
        <v>14</v>
      </c>
      <c r="B25" s="68"/>
      <c r="C25" s="61" t="s">
        <v>50</v>
      </c>
      <c r="D25" s="25">
        <f>370/1.33</f>
        <v>278.19548872180451</v>
      </c>
      <c r="E25" s="26">
        <v>0</v>
      </c>
      <c r="F25" s="27">
        <f t="shared" si="4"/>
        <v>278.19548872180451</v>
      </c>
      <c r="G25" s="28" t="s">
        <v>37</v>
      </c>
      <c r="H25" s="29">
        <v>0</v>
      </c>
      <c r="I25" s="30">
        <f t="shared" si="5"/>
        <v>0</v>
      </c>
      <c r="J25" s="29">
        <v>0</v>
      </c>
      <c r="K25" s="30">
        <f t="shared" si="6"/>
        <v>0</v>
      </c>
      <c r="L25" s="30">
        <f t="shared" si="7"/>
        <v>0</v>
      </c>
      <c r="M25" s="31"/>
      <c r="N25" s="25"/>
    </row>
    <row r="26" spans="1:14" ht="16.5" thickBot="1" x14ac:dyDescent="0.3">
      <c r="A26" s="94">
        <f>IF(F26&lt;&gt;"",1+MAX($A$5:A25),"")</f>
        <v>15</v>
      </c>
      <c r="B26" s="66"/>
      <c r="C26" s="24" t="s">
        <v>39</v>
      </c>
      <c r="D26" s="25">
        <f>370/10*2</f>
        <v>74</v>
      </c>
      <c r="E26" s="26">
        <v>0</v>
      </c>
      <c r="F26" s="27">
        <f t="shared" si="4"/>
        <v>74</v>
      </c>
      <c r="G26" s="28" t="s">
        <v>37</v>
      </c>
      <c r="H26" s="29">
        <v>0</v>
      </c>
      <c r="I26" s="30">
        <f t="shared" si="5"/>
        <v>0</v>
      </c>
      <c r="J26" s="29">
        <v>0</v>
      </c>
      <c r="K26" s="30">
        <f t="shared" si="6"/>
        <v>0</v>
      </c>
      <c r="L26" s="30">
        <f t="shared" si="7"/>
        <v>0</v>
      </c>
      <c r="M26" s="31"/>
      <c r="N26" s="25"/>
    </row>
    <row r="27" spans="1:14" ht="16.5" thickBot="1" x14ac:dyDescent="0.3">
      <c r="A27" s="94">
        <f>IF(F27&lt;&gt;"",1+MAX($A$5:A26),"")</f>
        <v>16</v>
      </c>
      <c r="B27" s="66"/>
      <c r="C27" s="24" t="s">
        <v>40</v>
      </c>
      <c r="D27" s="25">
        <f>370/10</f>
        <v>37</v>
      </c>
      <c r="E27" s="26">
        <v>0</v>
      </c>
      <c r="F27" s="27">
        <f t="shared" si="4"/>
        <v>37</v>
      </c>
      <c r="G27" s="28" t="s">
        <v>37</v>
      </c>
      <c r="H27" s="29">
        <v>0</v>
      </c>
      <c r="I27" s="30">
        <f t="shared" si="5"/>
        <v>0</v>
      </c>
      <c r="J27" s="29">
        <v>0</v>
      </c>
      <c r="K27" s="30">
        <f t="shared" si="6"/>
        <v>0</v>
      </c>
      <c r="L27" s="30">
        <f t="shared" si="7"/>
        <v>0</v>
      </c>
      <c r="M27" s="31"/>
      <c r="N27" s="25"/>
    </row>
    <row r="28" spans="1:14" ht="16.5" thickBot="1" x14ac:dyDescent="0.3">
      <c r="A28" s="94" t="str">
        <f>IF(F28&lt;&gt;"",1+MAX($A$5:A27),"")</f>
        <v/>
      </c>
      <c r="C28" s="24"/>
      <c r="D28" s="25"/>
      <c r="E28" s="26"/>
      <c r="F28" s="27"/>
      <c r="G28" s="28"/>
      <c r="H28" s="29"/>
      <c r="I28" s="30"/>
      <c r="J28" s="29"/>
      <c r="K28" s="30"/>
      <c r="L28" s="30"/>
      <c r="M28" s="31"/>
    </row>
    <row r="29" spans="1:14" ht="16.5" thickBot="1" x14ac:dyDescent="0.3">
      <c r="A29" s="94" t="str">
        <f>IF(F29&lt;&gt;"",1+MAX($A$5:A28),"")</f>
        <v/>
      </c>
      <c r="B29" s="66"/>
      <c r="C29" s="69" t="s">
        <v>38</v>
      </c>
      <c r="D29" s="25"/>
      <c r="E29" s="26"/>
      <c r="F29" s="27"/>
      <c r="G29" s="28"/>
      <c r="H29" s="29"/>
      <c r="I29" s="30"/>
      <c r="J29" s="29"/>
      <c r="K29" s="30"/>
      <c r="L29" s="30"/>
      <c r="M29" s="31"/>
    </row>
    <row r="30" spans="1:14" ht="29.25" thickBot="1" x14ac:dyDescent="0.3">
      <c r="A30" s="94">
        <f>IF(F30&lt;&gt;"",1+MAX($A$5:A29),"")</f>
        <v>17</v>
      </c>
      <c r="B30" s="68"/>
      <c r="C30" s="61" t="s">
        <v>65</v>
      </c>
      <c r="D30" s="25">
        <f>300*10</f>
        <v>3000</v>
      </c>
      <c r="E30" s="26">
        <v>0.1</v>
      </c>
      <c r="F30" s="27">
        <f>D30*(1+E30)</f>
        <v>3300.0000000000005</v>
      </c>
      <c r="G30" s="28" t="s">
        <v>32</v>
      </c>
      <c r="H30" s="29">
        <v>0</v>
      </c>
      <c r="I30" s="30">
        <f>H30*F30</f>
        <v>0</v>
      </c>
      <c r="J30" s="29">
        <v>0</v>
      </c>
      <c r="K30" s="30">
        <f>F30*J30</f>
        <v>0</v>
      </c>
      <c r="L30" s="30">
        <f>K30+I30</f>
        <v>0</v>
      </c>
      <c r="M30" s="31"/>
      <c r="N30" s="72"/>
    </row>
    <row r="31" spans="1:14" ht="16.5" thickBot="1" x14ac:dyDescent="0.3">
      <c r="A31" s="94" t="str">
        <f>IF(F31&lt;&gt;"",1+MAX($A$5:A30),"")</f>
        <v/>
      </c>
      <c r="B31" s="70"/>
      <c r="C31" s="61"/>
      <c r="D31" s="25"/>
      <c r="E31" s="26"/>
      <c r="F31" s="27"/>
      <c r="G31" s="28"/>
      <c r="H31" s="29"/>
      <c r="I31" s="30"/>
      <c r="J31" s="29"/>
      <c r="K31" s="30"/>
      <c r="L31" s="30"/>
      <c r="M31" s="31"/>
    </row>
    <row r="32" spans="1:14" ht="16.5" thickBot="1" x14ac:dyDescent="0.3">
      <c r="A32" s="94" t="str">
        <f>IF(F32&lt;&gt;"",1+MAX($A$5:A31),"")</f>
        <v/>
      </c>
      <c r="B32" s="66"/>
      <c r="C32" s="75" t="s">
        <v>58</v>
      </c>
      <c r="D32" s="25"/>
      <c r="E32" s="26"/>
      <c r="F32" s="27"/>
      <c r="G32" s="28"/>
      <c r="H32" s="29"/>
      <c r="I32" s="30"/>
      <c r="J32" s="29"/>
      <c r="K32" s="30"/>
      <c r="L32" s="30"/>
      <c r="M32" s="31"/>
    </row>
    <row r="33" spans="1:14" ht="16.5" thickBot="1" x14ac:dyDescent="0.3">
      <c r="A33" s="94">
        <f>IF(F33&lt;&gt;"",1+MAX($A$5:A32),"")</f>
        <v>18</v>
      </c>
      <c r="B33" s="68"/>
      <c r="C33" s="61" t="s">
        <v>52</v>
      </c>
      <c r="D33" s="25">
        <v>100</v>
      </c>
      <c r="E33" s="26">
        <v>0.1</v>
      </c>
      <c r="F33" s="27">
        <f t="shared" ref="F33:F35" si="12">D33*(1+E33)</f>
        <v>110.00000000000001</v>
      </c>
      <c r="G33" s="28" t="s">
        <v>36</v>
      </c>
      <c r="H33" s="29">
        <v>0</v>
      </c>
      <c r="I33" s="30">
        <f t="shared" ref="I33:I35" si="13">H33*F33</f>
        <v>0</v>
      </c>
      <c r="J33" s="29">
        <v>0</v>
      </c>
      <c r="K33" s="30">
        <f t="shared" ref="K33:K35" si="14">F33*J33</f>
        <v>0</v>
      </c>
      <c r="L33" s="30">
        <f t="shared" ref="L33:L35" si="15">K33+I33</f>
        <v>0</v>
      </c>
      <c r="M33" s="31"/>
    </row>
    <row r="34" spans="1:14" ht="43.5" thickBot="1" x14ac:dyDescent="0.3">
      <c r="A34" s="94">
        <f>IF(F34&lt;&gt;"",1+MAX($A$5:A33),"")</f>
        <v>19</v>
      </c>
      <c r="B34" s="68"/>
      <c r="C34" s="61" t="s">
        <v>61</v>
      </c>
      <c r="D34" s="25">
        <f>17*2</f>
        <v>34</v>
      </c>
      <c r="E34" s="26">
        <v>0</v>
      </c>
      <c r="F34" s="27">
        <f t="shared" si="12"/>
        <v>34</v>
      </c>
      <c r="G34" s="28" t="s">
        <v>37</v>
      </c>
      <c r="H34" s="29">
        <v>0</v>
      </c>
      <c r="I34" s="30">
        <f t="shared" si="13"/>
        <v>0</v>
      </c>
      <c r="J34" s="29">
        <v>0</v>
      </c>
      <c r="K34" s="30">
        <f t="shared" si="14"/>
        <v>0</v>
      </c>
      <c r="L34" s="30">
        <f t="shared" si="15"/>
        <v>0</v>
      </c>
      <c r="M34" s="31"/>
    </row>
    <row r="35" spans="1:14" ht="43.5" thickBot="1" x14ac:dyDescent="0.3">
      <c r="A35" s="94">
        <f>IF(F35&lt;&gt;"",1+MAX($A$5:A34),"")</f>
        <v>20</v>
      </c>
      <c r="B35" s="68"/>
      <c r="C35" s="61" t="s">
        <v>60</v>
      </c>
      <c r="D35" s="25">
        <v>36</v>
      </c>
      <c r="E35" s="26">
        <v>0</v>
      </c>
      <c r="F35" s="27">
        <f t="shared" si="12"/>
        <v>36</v>
      </c>
      <c r="G35" s="28" t="s">
        <v>37</v>
      </c>
      <c r="H35" s="29">
        <v>0</v>
      </c>
      <c r="I35" s="30">
        <f t="shared" si="13"/>
        <v>0</v>
      </c>
      <c r="J35" s="29">
        <v>0</v>
      </c>
      <c r="K35" s="30">
        <f t="shared" si="14"/>
        <v>0</v>
      </c>
      <c r="L35" s="30">
        <f t="shared" si="15"/>
        <v>0</v>
      </c>
      <c r="M35" s="31"/>
    </row>
    <row r="36" spans="1:14" ht="16.5" thickBot="1" x14ac:dyDescent="0.3">
      <c r="A36" s="94" t="str">
        <f>IF(F36&lt;&gt;"",1+MAX($A$5:A35),"")</f>
        <v/>
      </c>
      <c r="B36" s="68"/>
      <c r="C36" s="61"/>
      <c r="D36" s="25"/>
      <c r="E36" s="26"/>
      <c r="F36" s="27"/>
      <c r="G36" s="28"/>
      <c r="H36" s="29"/>
      <c r="I36" s="30"/>
      <c r="J36" s="29"/>
      <c r="K36" s="30"/>
      <c r="L36" s="30"/>
      <c r="M36" s="31"/>
    </row>
    <row r="37" spans="1:14" ht="16.899999999999999" customHeight="1" thickBot="1" x14ac:dyDescent="0.3">
      <c r="A37" s="94" t="str">
        <f>IF(F37&lt;&gt;"",1+MAX($A$5:A36),"")</f>
        <v/>
      </c>
      <c r="B37" s="66"/>
      <c r="C37" s="74" t="s">
        <v>64</v>
      </c>
      <c r="D37" s="25"/>
      <c r="E37" s="26"/>
      <c r="F37" s="27"/>
      <c r="G37" s="28"/>
      <c r="H37" s="29"/>
      <c r="I37" s="30"/>
      <c r="J37" s="29"/>
      <c r="K37" s="30"/>
      <c r="L37" s="30"/>
      <c r="M37" s="31"/>
    </row>
    <row r="38" spans="1:14" ht="16.899999999999999" customHeight="1" thickBot="1" x14ac:dyDescent="0.3">
      <c r="A38" s="94" t="str">
        <f>IF(F38&lt;&gt;"",1+MAX($A$5:A37),"")</f>
        <v/>
      </c>
      <c r="B38" s="66"/>
      <c r="C38" s="75" t="s">
        <v>35</v>
      </c>
      <c r="D38" s="25"/>
      <c r="E38" s="26"/>
      <c r="F38" s="27"/>
      <c r="G38" s="28"/>
      <c r="H38" s="29"/>
      <c r="I38" s="30"/>
      <c r="J38" s="29"/>
      <c r="K38" s="30"/>
      <c r="L38" s="30"/>
      <c r="M38" s="31"/>
    </row>
    <row r="39" spans="1:14" ht="16.899999999999999" customHeight="1" thickBot="1" x14ac:dyDescent="0.3">
      <c r="A39" s="94">
        <f>IF(F39&lt;&gt;"",1+MAX($A$5:A38),"")</f>
        <v>21</v>
      </c>
      <c r="C39" s="24" t="s">
        <v>43</v>
      </c>
      <c r="D39" s="25">
        <f>2*120+600</f>
        <v>840</v>
      </c>
      <c r="E39" s="26">
        <v>0.1</v>
      </c>
      <c r="F39" s="27">
        <f t="shared" ref="F39:F46" si="16">D39*(1+E39)</f>
        <v>924.00000000000011</v>
      </c>
      <c r="G39" s="28" t="s">
        <v>36</v>
      </c>
      <c r="H39" s="29">
        <v>0</v>
      </c>
      <c r="I39" s="30">
        <f t="shared" ref="I39:I46" si="17">H39*F39</f>
        <v>0</v>
      </c>
      <c r="J39" s="29">
        <v>0</v>
      </c>
      <c r="K39" s="30">
        <f t="shared" ref="K39:K46" si="18">F39*J39</f>
        <v>0</v>
      </c>
      <c r="L39" s="30">
        <f t="shared" ref="L39:L46" si="19">K39+I39</f>
        <v>0</v>
      </c>
      <c r="M39" s="31"/>
      <c r="N39" s="72"/>
    </row>
    <row r="40" spans="1:14" ht="16.899999999999999" customHeight="1" thickBot="1" x14ac:dyDescent="0.3">
      <c r="A40" s="94">
        <f>IF(F40&lt;&gt;"",1+MAX($A$5:A39),"")</f>
        <v>22</v>
      </c>
      <c r="B40" s="78"/>
      <c r="C40" s="24" t="s">
        <v>44</v>
      </c>
      <c r="D40" s="25">
        <v>370</v>
      </c>
      <c r="E40" s="26">
        <v>0.1</v>
      </c>
      <c r="F40" s="27">
        <f t="shared" si="16"/>
        <v>407.00000000000006</v>
      </c>
      <c r="G40" s="28" t="s">
        <v>36</v>
      </c>
      <c r="H40" s="29">
        <v>0</v>
      </c>
      <c r="I40" s="30">
        <f t="shared" si="17"/>
        <v>0</v>
      </c>
      <c r="J40" s="29">
        <v>0</v>
      </c>
      <c r="K40" s="30">
        <f t="shared" si="18"/>
        <v>0</v>
      </c>
      <c r="L40" s="30">
        <f t="shared" si="19"/>
        <v>0</v>
      </c>
      <c r="M40" s="31"/>
      <c r="N40" s="72"/>
    </row>
    <row r="41" spans="1:14" ht="29.25" thickBot="1" x14ac:dyDescent="0.3">
      <c r="A41" s="94">
        <f>IF(F41&lt;&gt;"",1+MAX($A$5:A40),"")</f>
        <v>23</v>
      </c>
      <c r="B41" s="68"/>
      <c r="C41" s="61" t="s">
        <v>51</v>
      </c>
      <c r="D41" s="25">
        <f>840/1.33</f>
        <v>631.57894736842104</v>
      </c>
      <c r="E41" s="26">
        <v>0</v>
      </c>
      <c r="F41" s="27">
        <f t="shared" si="16"/>
        <v>631.57894736842104</v>
      </c>
      <c r="G41" s="28" t="s">
        <v>37</v>
      </c>
      <c r="H41" s="29">
        <v>0</v>
      </c>
      <c r="I41" s="30">
        <f t="shared" si="17"/>
        <v>0</v>
      </c>
      <c r="J41" s="29">
        <v>0</v>
      </c>
      <c r="K41" s="30">
        <f t="shared" si="18"/>
        <v>0</v>
      </c>
      <c r="L41" s="30">
        <f t="shared" si="19"/>
        <v>0</v>
      </c>
      <c r="M41" s="31"/>
      <c r="N41" s="25"/>
    </row>
    <row r="42" spans="1:14" ht="16.899999999999999" customHeight="1" thickBot="1" x14ac:dyDescent="0.3">
      <c r="A42" s="94">
        <f>IF(F42&lt;&gt;"",1+MAX($A$5:A41),"")</f>
        <v>24</v>
      </c>
      <c r="B42" s="66"/>
      <c r="C42" s="24" t="s">
        <v>41</v>
      </c>
      <c r="D42" s="25">
        <f>840/10*2</f>
        <v>168</v>
      </c>
      <c r="E42" s="26">
        <v>0</v>
      </c>
      <c r="F42" s="27">
        <f t="shared" si="16"/>
        <v>168</v>
      </c>
      <c r="G42" s="28" t="s">
        <v>37</v>
      </c>
      <c r="H42" s="29">
        <v>0</v>
      </c>
      <c r="I42" s="30">
        <f t="shared" si="17"/>
        <v>0</v>
      </c>
      <c r="J42" s="29">
        <v>0</v>
      </c>
      <c r="K42" s="30">
        <f t="shared" si="18"/>
        <v>0</v>
      </c>
      <c r="L42" s="30">
        <f t="shared" si="19"/>
        <v>0</v>
      </c>
      <c r="M42" s="31"/>
      <c r="N42" s="25"/>
    </row>
    <row r="43" spans="1:14" ht="16.899999999999999" customHeight="1" thickBot="1" x14ac:dyDescent="0.3">
      <c r="A43" s="94">
        <f>IF(F43&lt;&gt;"",1+MAX($A$5:A42),"")</f>
        <v>25</v>
      </c>
      <c r="B43" s="66"/>
      <c r="C43" s="24" t="s">
        <v>42</v>
      </c>
      <c r="D43" s="25">
        <f>840/10</f>
        <v>84</v>
      </c>
      <c r="E43" s="26">
        <v>0</v>
      </c>
      <c r="F43" s="27">
        <f t="shared" si="16"/>
        <v>84</v>
      </c>
      <c r="G43" s="28" t="s">
        <v>37</v>
      </c>
      <c r="H43" s="29">
        <v>0</v>
      </c>
      <c r="I43" s="30">
        <f t="shared" si="17"/>
        <v>0</v>
      </c>
      <c r="J43" s="29">
        <v>0</v>
      </c>
      <c r="K43" s="30">
        <f t="shared" si="18"/>
        <v>0</v>
      </c>
      <c r="L43" s="30">
        <f t="shared" si="19"/>
        <v>0</v>
      </c>
      <c r="M43" s="31"/>
      <c r="N43" s="25"/>
    </row>
    <row r="44" spans="1:14" ht="29.25" thickBot="1" x14ac:dyDescent="0.3">
      <c r="A44" s="94">
        <f>IF(F44&lt;&gt;"",1+MAX($A$5:A43),"")</f>
        <v>26</v>
      </c>
      <c r="B44" s="68"/>
      <c r="C44" s="61" t="s">
        <v>50</v>
      </c>
      <c r="D44" s="25">
        <f>370/1.33</f>
        <v>278.19548872180451</v>
      </c>
      <c r="E44" s="26">
        <v>0</v>
      </c>
      <c r="F44" s="27">
        <f t="shared" si="16"/>
        <v>278.19548872180451</v>
      </c>
      <c r="G44" s="28" t="s">
        <v>37</v>
      </c>
      <c r="H44" s="29">
        <v>0</v>
      </c>
      <c r="I44" s="30">
        <f t="shared" si="17"/>
        <v>0</v>
      </c>
      <c r="J44" s="29">
        <v>0</v>
      </c>
      <c r="K44" s="30">
        <f t="shared" si="18"/>
        <v>0</v>
      </c>
      <c r="L44" s="30">
        <f t="shared" si="19"/>
        <v>0</v>
      </c>
      <c r="M44" s="31"/>
      <c r="N44" s="25"/>
    </row>
    <row r="45" spans="1:14" ht="16.899999999999999" customHeight="1" thickBot="1" x14ac:dyDescent="0.3">
      <c r="A45" s="94">
        <f>IF(F45&lt;&gt;"",1+MAX($A$5:A44),"")</f>
        <v>27</v>
      </c>
      <c r="B45" s="66"/>
      <c r="C45" s="24" t="s">
        <v>39</v>
      </c>
      <c r="D45" s="25">
        <f>370/10*2</f>
        <v>74</v>
      </c>
      <c r="E45" s="26">
        <v>0</v>
      </c>
      <c r="F45" s="27">
        <f t="shared" si="16"/>
        <v>74</v>
      </c>
      <c r="G45" s="28" t="s">
        <v>37</v>
      </c>
      <c r="H45" s="29">
        <v>0</v>
      </c>
      <c r="I45" s="30">
        <f t="shared" si="17"/>
        <v>0</v>
      </c>
      <c r="J45" s="29">
        <v>0</v>
      </c>
      <c r="K45" s="30">
        <f t="shared" si="18"/>
        <v>0</v>
      </c>
      <c r="L45" s="30">
        <f t="shared" si="19"/>
        <v>0</v>
      </c>
      <c r="M45" s="31"/>
      <c r="N45" s="25"/>
    </row>
    <row r="46" spans="1:14" ht="16.899999999999999" customHeight="1" thickBot="1" x14ac:dyDescent="0.3">
      <c r="A46" s="94">
        <f>IF(F46&lt;&gt;"",1+MAX($A$5:A45),"")</f>
        <v>28</v>
      </c>
      <c r="B46" s="66"/>
      <c r="C46" s="24" t="s">
        <v>40</v>
      </c>
      <c r="D46" s="25">
        <f>370/10</f>
        <v>37</v>
      </c>
      <c r="E46" s="26">
        <v>0</v>
      </c>
      <c r="F46" s="27">
        <f t="shared" si="16"/>
        <v>37</v>
      </c>
      <c r="G46" s="28" t="s">
        <v>37</v>
      </c>
      <c r="H46" s="29">
        <v>0</v>
      </c>
      <c r="I46" s="30">
        <f t="shared" si="17"/>
        <v>0</v>
      </c>
      <c r="J46" s="29">
        <v>0</v>
      </c>
      <c r="K46" s="30">
        <f t="shared" si="18"/>
        <v>0</v>
      </c>
      <c r="L46" s="30">
        <f t="shared" si="19"/>
        <v>0</v>
      </c>
      <c r="M46" s="31"/>
      <c r="N46" s="25"/>
    </row>
    <row r="47" spans="1:14" ht="16.899999999999999" customHeight="1" thickBot="1" x14ac:dyDescent="0.3">
      <c r="A47" s="94" t="str">
        <f>IF(F47&lt;&gt;"",1+MAX($A$5:A46),"")</f>
        <v/>
      </c>
      <c r="C47" s="24"/>
      <c r="D47" s="25"/>
      <c r="E47" s="26"/>
      <c r="F47" s="27"/>
      <c r="G47" s="28"/>
      <c r="H47" s="29"/>
      <c r="I47" s="30"/>
      <c r="J47" s="29"/>
      <c r="K47" s="30"/>
      <c r="L47" s="30"/>
      <c r="M47" s="31"/>
    </row>
    <row r="48" spans="1:14" ht="16.5" thickBot="1" x14ac:dyDescent="0.3">
      <c r="A48" s="94" t="str">
        <f>IF(F48&lt;&gt;"",1+MAX($A$5:A47),"")</f>
        <v/>
      </c>
      <c r="B48" s="66"/>
      <c r="C48" s="69" t="s">
        <v>38</v>
      </c>
      <c r="D48" s="25"/>
      <c r="E48" s="26"/>
      <c r="F48" s="27"/>
      <c r="G48" s="28"/>
      <c r="H48" s="29"/>
      <c r="I48" s="30"/>
      <c r="J48" s="29"/>
      <c r="K48" s="30"/>
      <c r="L48" s="30"/>
      <c r="M48" s="31"/>
    </row>
    <row r="49" spans="1:14" ht="29.25" thickBot="1" x14ac:dyDescent="0.3">
      <c r="A49" s="94">
        <f>IF(F49&lt;&gt;"",1+MAX($A$5:A48),"")</f>
        <v>29</v>
      </c>
      <c r="B49" s="68"/>
      <c r="C49" s="61" t="s">
        <v>62</v>
      </c>
      <c r="D49" s="25">
        <v>3000</v>
      </c>
      <c r="E49" s="26">
        <v>0.1</v>
      </c>
      <c r="F49" s="27">
        <f>D49*(1+E49)</f>
        <v>3300.0000000000005</v>
      </c>
      <c r="G49" s="28" t="s">
        <v>32</v>
      </c>
      <c r="H49" s="29">
        <v>0</v>
      </c>
      <c r="I49" s="30">
        <f>H49*F49</f>
        <v>0</v>
      </c>
      <c r="J49" s="29">
        <v>0</v>
      </c>
      <c r="K49" s="30">
        <f>F49*J49</f>
        <v>0</v>
      </c>
      <c r="L49" s="30">
        <f>K49+I49</f>
        <v>0</v>
      </c>
      <c r="M49" s="31"/>
      <c r="N49" s="72"/>
    </row>
    <row r="50" spans="1:14" ht="16.5" thickBot="1" x14ac:dyDescent="0.3">
      <c r="A50" s="94">
        <f>IF(F50&lt;&gt;"",1+MAX($A$5:A49),"")</f>
        <v>30</v>
      </c>
      <c r="B50" s="68"/>
      <c r="C50" s="61" t="s">
        <v>57</v>
      </c>
      <c r="D50" s="25">
        <v>4475</v>
      </c>
      <c r="E50" s="26">
        <v>0.1</v>
      </c>
      <c r="F50" s="27">
        <f>D50*(1+E50)</f>
        <v>4922.5</v>
      </c>
      <c r="G50" s="28" t="s">
        <v>32</v>
      </c>
      <c r="H50" s="29">
        <v>0</v>
      </c>
      <c r="I50" s="30">
        <f>H50*F50</f>
        <v>0</v>
      </c>
      <c r="J50" s="29">
        <v>0</v>
      </c>
      <c r="K50" s="30">
        <f>F50*J50</f>
        <v>0</v>
      </c>
      <c r="L50" s="30">
        <f>K50+I50</f>
        <v>0</v>
      </c>
      <c r="M50" s="31"/>
      <c r="N50" s="72"/>
    </row>
    <row r="51" spans="1:14" ht="16.5" thickBot="1" x14ac:dyDescent="0.3">
      <c r="A51" s="94" t="str">
        <f>IF(F51&lt;&gt;"",1+MAX($A$5:A50),"")</f>
        <v/>
      </c>
      <c r="B51" s="70"/>
      <c r="C51" s="25"/>
      <c r="E51" s="26"/>
      <c r="F51" s="27"/>
      <c r="G51" s="28"/>
      <c r="H51" s="29"/>
      <c r="I51" s="30"/>
      <c r="J51" s="29"/>
      <c r="K51" s="30"/>
      <c r="L51" s="30"/>
      <c r="M51" s="31"/>
    </row>
    <row r="52" spans="1:14" ht="16.5" thickBot="1" x14ac:dyDescent="0.3">
      <c r="A52" s="94" t="str">
        <f>IF(F52&lt;&gt;"",1+MAX($A$5:A51),"")</f>
        <v/>
      </c>
      <c r="B52" s="66"/>
      <c r="C52" s="75" t="s">
        <v>48</v>
      </c>
      <c r="D52" s="25"/>
      <c r="E52" s="26"/>
      <c r="F52" s="27"/>
      <c r="G52" s="28"/>
      <c r="H52" s="29"/>
      <c r="I52" s="30"/>
      <c r="J52" s="29"/>
      <c r="K52" s="30"/>
      <c r="L52" s="30"/>
      <c r="M52" s="31"/>
    </row>
    <row r="53" spans="1:14" ht="16.5" thickBot="1" x14ac:dyDescent="0.3">
      <c r="A53" s="94">
        <f>IF(F53&lt;&gt;"",1+MAX($A$5:A52),"")</f>
        <v>31</v>
      </c>
      <c r="B53" s="68"/>
      <c r="C53" s="61" t="s">
        <v>55</v>
      </c>
      <c r="D53" s="25">
        <f>2*35+2*12</f>
        <v>94</v>
      </c>
      <c r="E53" s="26">
        <v>0</v>
      </c>
      <c r="F53" s="27">
        <f t="shared" ref="F53:F56" si="20">D53*(1+E53)</f>
        <v>94</v>
      </c>
      <c r="G53" s="28" t="s">
        <v>37</v>
      </c>
      <c r="H53" s="29">
        <v>0</v>
      </c>
      <c r="I53" s="30">
        <f t="shared" ref="I53:I56" si="21">H53*F53</f>
        <v>0</v>
      </c>
      <c r="J53" s="29">
        <v>0</v>
      </c>
      <c r="K53" s="30">
        <f t="shared" ref="K53:K56" si="22">F53*J53</f>
        <v>0</v>
      </c>
      <c r="L53" s="30">
        <f t="shared" ref="L53:L56" si="23">K53+I53</f>
        <v>0</v>
      </c>
      <c r="M53" s="31"/>
    </row>
    <row r="54" spans="1:14" ht="16.5" thickBot="1" x14ac:dyDescent="0.3">
      <c r="A54" s="94">
        <f>IF(F54&lt;&gt;"",1+MAX($A$5:A53),"")</f>
        <v>32</v>
      </c>
      <c r="B54" s="68"/>
      <c r="C54" s="61" t="s">
        <v>53</v>
      </c>
      <c r="D54" s="25">
        <v>3</v>
      </c>
      <c r="E54" s="26">
        <v>0</v>
      </c>
      <c r="F54" s="27">
        <f t="shared" si="20"/>
        <v>3</v>
      </c>
      <c r="G54" s="28" t="s">
        <v>37</v>
      </c>
      <c r="H54" s="29">
        <v>0</v>
      </c>
      <c r="I54" s="30">
        <f t="shared" si="21"/>
        <v>0</v>
      </c>
      <c r="J54" s="29">
        <v>0</v>
      </c>
      <c r="K54" s="30">
        <f t="shared" si="22"/>
        <v>0</v>
      </c>
      <c r="L54" s="30">
        <f t="shared" si="23"/>
        <v>0</v>
      </c>
      <c r="M54" s="31"/>
    </row>
    <row r="55" spans="1:14" ht="16.5" thickBot="1" x14ac:dyDescent="0.3">
      <c r="A55" s="94">
        <f>IF(F55&lt;&gt;"",1+MAX($A$5:A54),"")</f>
        <v>33</v>
      </c>
      <c r="B55" s="68"/>
      <c r="C55" s="61" t="s">
        <v>54</v>
      </c>
      <c r="D55" s="25">
        <f>2*4</f>
        <v>8</v>
      </c>
      <c r="E55" s="26">
        <v>0</v>
      </c>
      <c r="F55" s="27">
        <f t="shared" si="20"/>
        <v>8</v>
      </c>
      <c r="G55" s="28" t="s">
        <v>37</v>
      </c>
      <c r="H55" s="29">
        <v>0</v>
      </c>
      <c r="I55" s="30">
        <f t="shared" si="21"/>
        <v>0</v>
      </c>
      <c r="J55" s="29">
        <v>0</v>
      </c>
      <c r="K55" s="30">
        <f t="shared" si="22"/>
        <v>0</v>
      </c>
      <c r="L55" s="30">
        <f t="shared" si="23"/>
        <v>0</v>
      </c>
      <c r="M55" s="31"/>
    </row>
    <row r="56" spans="1:14" ht="16.5" thickBot="1" x14ac:dyDescent="0.3">
      <c r="A56" s="94">
        <f>IF(F56&lt;&gt;"",1+MAX($A$5:A55),"")</f>
        <v>34</v>
      </c>
      <c r="B56" s="68"/>
      <c r="C56" s="61" t="s">
        <v>67</v>
      </c>
      <c r="D56" s="25">
        <v>3</v>
      </c>
      <c r="E56" s="26">
        <v>0</v>
      </c>
      <c r="F56" s="27">
        <f t="shared" si="20"/>
        <v>3</v>
      </c>
      <c r="G56" s="28" t="s">
        <v>37</v>
      </c>
      <c r="H56" s="29">
        <v>0</v>
      </c>
      <c r="I56" s="30">
        <f t="shared" si="21"/>
        <v>0</v>
      </c>
      <c r="J56" s="29">
        <v>0</v>
      </c>
      <c r="K56" s="30">
        <f t="shared" si="22"/>
        <v>0</v>
      </c>
      <c r="L56" s="30">
        <f t="shared" si="23"/>
        <v>0</v>
      </c>
      <c r="M56" s="31"/>
    </row>
    <row r="57" spans="1:14" ht="16.5" thickBot="1" x14ac:dyDescent="0.3">
      <c r="A57" s="94" t="str">
        <f>IF(F57&lt;&gt;"",1+MAX($A$5:A56),"")</f>
        <v/>
      </c>
      <c r="B57" s="70"/>
      <c r="C57" s="61"/>
      <c r="D57" s="73"/>
      <c r="E57" s="26"/>
      <c r="F57" s="27"/>
      <c r="G57" s="28"/>
      <c r="H57" s="29"/>
      <c r="I57" s="30"/>
      <c r="J57" s="29"/>
      <c r="K57" s="30"/>
      <c r="L57" s="30"/>
      <c r="M57" s="31"/>
    </row>
    <row r="58" spans="1:14" ht="16.5" thickBot="1" x14ac:dyDescent="0.3">
      <c r="A58" s="94" t="str">
        <f>IF(F58&lt;&gt;"",1+MAX($A$5:A57),"")</f>
        <v/>
      </c>
      <c r="B58" s="66"/>
      <c r="C58" s="75" t="s">
        <v>58</v>
      </c>
      <c r="D58" s="25"/>
      <c r="E58" s="26"/>
      <c r="F58" s="27"/>
      <c r="G58" s="28"/>
      <c r="H58" s="29"/>
      <c r="I58" s="30"/>
      <c r="J58" s="29"/>
      <c r="K58" s="30"/>
      <c r="L58" s="30"/>
      <c r="M58" s="31"/>
    </row>
    <row r="59" spans="1:14" ht="16.5" thickBot="1" x14ac:dyDescent="0.3">
      <c r="A59" s="94">
        <f>IF(F59&lt;&gt;"",1+MAX($A$5:A58),"")</f>
        <v>35</v>
      </c>
      <c r="B59" s="68"/>
      <c r="C59" s="61" t="s">
        <v>52</v>
      </c>
      <c r="D59" s="25">
        <v>100</v>
      </c>
      <c r="E59" s="26">
        <v>0.1</v>
      </c>
      <c r="F59" s="27">
        <f t="shared" ref="F59:F60" si="24">D59*(1+E59)</f>
        <v>110.00000000000001</v>
      </c>
      <c r="G59" s="28" t="s">
        <v>36</v>
      </c>
      <c r="H59" s="29">
        <v>0</v>
      </c>
      <c r="I59" s="30">
        <f t="shared" ref="I59:I60" si="25">H59*F59</f>
        <v>0</v>
      </c>
      <c r="J59" s="29">
        <v>0</v>
      </c>
      <c r="K59" s="30">
        <f t="shared" ref="K59:K60" si="26">F59*J59</f>
        <v>0</v>
      </c>
      <c r="L59" s="30">
        <f t="shared" ref="L59:L60" si="27">K59+I59</f>
        <v>0</v>
      </c>
      <c r="M59" s="31"/>
    </row>
    <row r="60" spans="1:14" ht="43.5" thickBot="1" x14ac:dyDescent="0.3">
      <c r="A60" s="94">
        <f>IF(F60&lt;&gt;"",1+MAX($A$5:A59),"")</f>
        <v>36</v>
      </c>
      <c r="B60" s="68"/>
      <c r="C60" s="61" t="s">
        <v>61</v>
      </c>
      <c r="D60" s="25">
        <f>17*2</f>
        <v>34</v>
      </c>
      <c r="E60" s="26">
        <v>0</v>
      </c>
      <c r="F60" s="27">
        <f t="shared" si="24"/>
        <v>34</v>
      </c>
      <c r="G60" s="28" t="s">
        <v>37</v>
      </c>
      <c r="H60" s="29">
        <v>0</v>
      </c>
      <c r="I60" s="30">
        <f t="shared" si="25"/>
        <v>0</v>
      </c>
      <c r="J60" s="29">
        <v>0</v>
      </c>
      <c r="K60" s="30">
        <f t="shared" si="26"/>
        <v>0</v>
      </c>
      <c r="L60" s="30">
        <f t="shared" si="27"/>
        <v>0</v>
      </c>
      <c r="M60" s="31"/>
    </row>
    <row r="61" spans="1:14" ht="43.5" thickBot="1" x14ac:dyDescent="0.3">
      <c r="A61" s="94">
        <f>IF(F61&lt;&gt;"",1+MAX($A$5:A60),"")</f>
        <v>37</v>
      </c>
      <c r="B61" s="68"/>
      <c r="C61" s="61" t="s">
        <v>60</v>
      </c>
      <c r="D61" s="25">
        <v>36</v>
      </c>
      <c r="E61" s="26">
        <v>0</v>
      </c>
      <c r="F61" s="27">
        <f t="shared" ref="F61" si="28">D61*(1+E61)</f>
        <v>36</v>
      </c>
      <c r="G61" s="28" t="s">
        <v>37</v>
      </c>
      <c r="H61" s="29">
        <v>0</v>
      </c>
      <c r="I61" s="30">
        <f t="shared" ref="I61" si="29">H61*F61</f>
        <v>0</v>
      </c>
      <c r="J61" s="29">
        <v>0</v>
      </c>
      <c r="K61" s="30">
        <f t="shared" ref="K61" si="30">F61*J61</f>
        <v>0</v>
      </c>
      <c r="L61" s="30">
        <f t="shared" ref="L61" si="31">K61+I61</f>
        <v>0</v>
      </c>
      <c r="M61" s="31"/>
    </row>
    <row r="62" spans="1:14" ht="16.5" thickBot="1" x14ac:dyDescent="0.3">
      <c r="A62" s="94" t="str">
        <f>IF(F62&lt;&gt;"",1+MAX($A$5:A61),"")</f>
        <v/>
      </c>
      <c r="B62" s="68"/>
      <c r="C62" s="61"/>
      <c r="D62" s="25"/>
      <c r="E62" s="26"/>
      <c r="F62" s="27"/>
      <c r="G62" s="28"/>
      <c r="H62" s="29"/>
      <c r="I62" s="30"/>
      <c r="J62" s="29"/>
      <c r="K62" s="30"/>
      <c r="L62" s="30"/>
      <c r="M62" s="31"/>
    </row>
    <row r="63" spans="1:14" ht="16.899999999999999" customHeight="1" thickBot="1" x14ac:dyDescent="0.3">
      <c r="A63" s="94" t="str">
        <f>IF(F63&lt;&gt;"",1+MAX($A$5:A62),"")</f>
        <v/>
      </c>
      <c r="B63" s="66"/>
      <c r="C63" s="74" t="s">
        <v>63</v>
      </c>
      <c r="D63" s="25"/>
      <c r="E63" s="26"/>
      <c r="F63" s="27"/>
      <c r="G63" s="28"/>
      <c r="H63" s="29"/>
      <c r="I63" s="30"/>
      <c r="J63" s="29"/>
      <c r="K63" s="30"/>
      <c r="L63" s="30"/>
      <c r="M63" s="31"/>
    </row>
    <row r="64" spans="1:14" ht="16.899999999999999" customHeight="1" thickBot="1" x14ac:dyDescent="0.3">
      <c r="A64" s="94" t="str">
        <f>IF(F64&lt;&gt;"",1+MAX($A$5:A63),"")</f>
        <v/>
      </c>
      <c r="B64" s="66"/>
      <c r="C64" s="75" t="s">
        <v>35</v>
      </c>
      <c r="D64" s="25"/>
      <c r="E64" s="26"/>
      <c r="F64" s="27"/>
      <c r="G64" s="28"/>
      <c r="H64" s="29"/>
      <c r="I64" s="30"/>
      <c r="J64" s="29"/>
      <c r="K64" s="30"/>
      <c r="L64" s="30"/>
      <c r="M64" s="31"/>
    </row>
    <row r="65" spans="1:14" ht="16.899999999999999" customHeight="1" thickBot="1" x14ac:dyDescent="0.3">
      <c r="A65" s="94">
        <f>IF(F65&lt;&gt;"",1+MAX($A$5:A64),"")</f>
        <v>38</v>
      </c>
      <c r="C65" s="24" t="s">
        <v>43</v>
      </c>
      <c r="D65" s="25">
        <f>2*120+600</f>
        <v>840</v>
      </c>
      <c r="E65" s="26">
        <v>0.1</v>
      </c>
      <c r="F65" s="27">
        <f t="shared" ref="F65:F72" si="32">D65*(1+E65)</f>
        <v>924.00000000000011</v>
      </c>
      <c r="G65" s="28" t="s">
        <v>36</v>
      </c>
      <c r="H65" s="29">
        <v>0</v>
      </c>
      <c r="I65" s="30">
        <f t="shared" ref="I65:I72" si="33">H65*F65</f>
        <v>0</v>
      </c>
      <c r="J65" s="29">
        <v>0</v>
      </c>
      <c r="K65" s="30">
        <f t="shared" ref="K65:K72" si="34">F65*J65</f>
        <v>0</v>
      </c>
      <c r="L65" s="30">
        <f t="shared" ref="L65:L72" si="35">K65+I65</f>
        <v>0</v>
      </c>
      <c r="M65" s="31"/>
      <c r="N65" s="72"/>
    </row>
    <row r="66" spans="1:14" ht="16.899999999999999" customHeight="1" thickBot="1" x14ac:dyDescent="0.3">
      <c r="A66" s="94">
        <f>IF(F66&lt;&gt;"",1+MAX($A$5:A65),"")</f>
        <v>39</v>
      </c>
      <c r="B66" s="78"/>
      <c r="C66" s="24" t="s">
        <v>44</v>
      </c>
      <c r="D66" s="25">
        <v>370</v>
      </c>
      <c r="E66" s="26">
        <v>0.1</v>
      </c>
      <c r="F66" s="27">
        <f t="shared" si="32"/>
        <v>407.00000000000006</v>
      </c>
      <c r="G66" s="28" t="s">
        <v>36</v>
      </c>
      <c r="H66" s="29">
        <v>0</v>
      </c>
      <c r="I66" s="30">
        <f t="shared" si="33"/>
        <v>0</v>
      </c>
      <c r="J66" s="29">
        <v>0</v>
      </c>
      <c r="K66" s="30">
        <f t="shared" si="34"/>
        <v>0</v>
      </c>
      <c r="L66" s="30">
        <f t="shared" si="35"/>
        <v>0</v>
      </c>
      <c r="M66" s="31"/>
      <c r="N66" s="72"/>
    </row>
    <row r="67" spans="1:14" ht="29.25" thickBot="1" x14ac:dyDescent="0.3">
      <c r="A67" s="94">
        <f>IF(F67&lt;&gt;"",1+MAX($A$5:A66),"")</f>
        <v>40</v>
      </c>
      <c r="B67" s="68"/>
      <c r="C67" s="61" t="s">
        <v>51</v>
      </c>
      <c r="D67" s="25">
        <f>840/1.33</f>
        <v>631.57894736842104</v>
      </c>
      <c r="E67" s="26">
        <v>0</v>
      </c>
      <c r="F67" s="27">
        <f t="shared" si="32"/>
        <v>631.57894736842104</v>
      </c>
      <c r="G67" s="28" t="s">
        <v>37</v>
      </c>
      <c r="H67" s="29">
        <v>0</v>
      </c>
      <c r="I67" s="30">
        <f t="shared" si="33"/>
        <v>0</v>
      </c>
      <c r="J67" s="29">
        <v>0</v>
      </c>
      <c r="K67" s="30">
        <f t="shared" si="34"/>
        <v>0</v>
      </c>
      <c r="L67" s="30">
        <f t="shared" si="35"/>
        <v>0</v>
      </c>
      <c r="M67" s="31"/>
      <c r="N67" s="25"/>
    </row>
    <row r="68" spans="1:14" ht="16.899999999999999" customHeight="1" thickBot="1" x14ac:dyDescent="0.3">
      <c r="A68" s="94">
        <f>IF(F68&lt;&gt;"",1+MAX($A$5:A67),"")</f>
        <v>41</v>
      </c>
      <c r="B68" s="66"/>
      <c r="C68" s="24" t="s">
        <v>41</v>
      </c>
      <c r="D68" s="25">
        <f>840/10*2</f>
        <v>168</v>
      </c>
      <c r="E68" s="26">
        <v>0</v>
      </c>
      <c r="F68" s="27">
        <f t="shared" si="32"/>
        <v>168</v>
      </c>
      <c r="G68" s="28" t="s">
        <v>37</v>
      </c>
      <c r="H68" s="29">
        <v>0</v>
      </c>
      <c r="I68" s="30">
        <f t="shared" si="33"/>
        <v>0</v>
      </c>
      <c r="J68" s="29">
        <v>0</v>
      </c>
      <c r="K68" s="30">
        <f t="shared" si="34"/>
        <v>0</v>
      </c>
      <c r="L68" s="30">
        <f t="shared" si="35"/>
        <v>0</v>
      </c>
      <c r="M68" s="31"/>
      <c r="N68" s="25"/>
    </row>
    <row r="69" spans="1:14" ht="16.899999999999999" customHeight="1" thickBot="1" x14ac:dyDescent="0.3">
      <c r="A69" s="94">
        <f>IF(F69&lt;&gt;"",1+MAX($A$5:A68),"")</f>
        <v>42</v>
      </c>
      <c r="B69" s="66"/>
      <c r="C69" s="24" t="s">
        <v>42</v>
      </c>
      <c r="D69" s="25">
        <f>840/10</f>
        <v>84</v>
      </c>
      <c r="E69" s="26">
        <v>0</v>
      </c>
      <c r="F69" s="27">
        <f t="shared" si="32"/>
        <v>84</v>
      </c>
      <c r="G69" s="28" t="s">
        <v>37</v>
      </c>
      <c r="H69" s="29">
        <v>0</v>
      </c>
      <c r="I69" s="30">
        <f t="shared" si="33"/>
        <v>0</v>
      </c>
      <c r="J69" s="29">
        <v>0</v>
      </c>
      <c r="K69" s="30">
        <f t="shared" si="34"/>
        <v>0</v>
      </c>
      <c r="L69" s="30">
        <f t="shared" si="35"/>
        <v>0</v>
      </c>
      <c r="M69" s="31"/>
      <c r="N69" s="25"/>
    </row>
    <row r="70" spans="1:14" ht="29.25" thickBot="1" x14ac:dyDescent="0.3">
      <c r="A70" s="94">
        <f>IF(F70&lt;&gt;"",1+MAX($A$5:A69),"")</f>
        <v>43</v>
      </c>
      <c r="B70" s="68"/>
      <c r="C70" s="61" t="s">
        <v>50</v>
      </c>
      <c r="D70" s="25">
        <f>370/1.33</f>
        <v>278.19548872180451</v>
      </c>
      <c r="E70" s="26">
        <v>0</v>
      </c>
      <c r="F70" s="27">
        <f t="shared" si="32"/>
        <v>278.19548872180451</v>
      </c>
      <c r="G70" s="28" t="s">
        <v>37</v>
      </c>
      <c r="H70" s="29">
        <v>0</v>
      </c>
      <c r="I70" s="30">
        <f t="shared" si="33"/>
        <v>0</v>
      </c>
      <c r="J70" s="29">
        <v>0</v>
      </c>
      <c r="K70" s="30">
        <f t="shared" si="34"/>
        <v>0</v>
      </c>
      <c r="L70" s="30">
        <f t="shared" si="35"/>
        <v>0</v>
      </c>
      <c r="M70" s="31"/>
      <c r="N70" s="25"/>
    </row>
    <row r="71" spans="1:14" ht="16.899999999999999" customHeight="1" thickBot="1" x14ac:dyDescent="0.3">
      <c r="A71" s="94">
        <f>IF(F71&lt;&gt;"",1+MAX($A$5:A70),"")</f>
        <v>44</v>
      </c>
      <c r="B71" s="66"/>
      <c r="C71" s="24" t="s">
        <v>39</v>
      </c>
      <c r="D71" s="25">
        <f>370/10*2</f>
        <v>74</v>
      </c>
      <c r="E71" s="26">
        <v>0</v>
      </c>
      <c r="F71" s="27">
        <f t="shared" si="32"/>
        <v>74</v>
      </c>
      <c r="G71" s="28" t="s">
        <v>37</v>
      </c>
      <c r="H71" s="29">
        <v>0</v>
      </c>
      <c r="I71" s="30">
        <f t="shared" si="33"/>
        <v>0</v>
      </c>
      <c r="J71" s="29">
        <v>0</v>
      </c>
      <c r="K71" s="30">
        <f t="shared" si="34"/>
        <v>0</v>
      </c>
      <c r="L71" s="30">
        <f t="shared" si="35"/>
        <v>0</v>
      </c>
      <c r="M71" s="31"/>
      <c r="N71" s="25"/>
    </row>
    <row r="72" spans="1:14" ht="16.899999999999999" customHeight="1" thickBot="1" x14ac:dyDescent="0.3">
      <c r="A72" s="94">
        <f>IF(F72&lt;&gt;"",1+MAX($A$5:A71),"")</f>
        <v>45</v>
      </c>
      <c r="B72" s="66"/>
      <c r="C72" s="24" t="s">
        <v>40</v>
      </c>
      <c r="D72" s="25">
        <f>370/10</f>
        <v>37</v>
      </c>
      <c r="E72" s="26">
        <v>0</v>
      </c>
      <c r="F72" s="27">
        <f t="shared" si="32"/>
        <v>37</v>
      </c>
      <c r="G72" s="28" t="s">
        <v>37</v>
      </c>
      <c r="H72" s="29">
        <v>0</v>
      </c>
      <c r="I72" s="30">
        <f t="shared" si="33"/>
        <v>0</v>
      </c>
      <c r="J72" s="29">
        <v>0</v>
      </c>
      <c r="K72" s="30">
        <f t="shared" si="34"/>
        <v>0</v>
      </c>
      <c r="L72" s="30">
        <f t="shared" si="35"/>
        <v>0</v>
      </c>
      <c r="M72" s="31"/>
      <c r="N72" s="25"/>
    </row>
    <row r="73" spans="1:14" ht="16.899999999999999" customHeight="1" thickBot="1" x14ac:dyDescent="0.3">
      <c r="A73" s="94" t="str">
        <f>IF(F73&lt;&gt;"",1+MAX($A$5:A72),"")</f>
        <v/>
      </c>
      <c r="C73" s="24"/>
      <c r="D73" s="25"/>
      <c r="E73" s="26"/>
      <c r="F73" s="27"/>
      <c r="G73" s="28"/>
      <c r="H73" s="29"/>
      <c r="I73" s="30"/>
      <c r="J73" s="29"/>
      <c r="K73" s="30"/>
      <c r="L73" s="30"/>
      <c r="M73" s="31"/>
    </row>
    <row r="74" spans="1:14" ht="16.5" thickBot="1" x14ac:dyDescent="0.3">
      <c r="A74" s="94" t="str">
        <f>IF(F74&lt;&gt;"",1+MAX($A$5:A73),"")</f>
        <v/>
      </c>
      <c r="B74" s="66"/>
      <c r="C74" s="69" t="s">
        <v>38</v>
      </c>
      <c r="D74" s="25"/>
      <c r="E74" s="26"/>
      <c r="F74" s="27"/>
      <c r="G74" s="28"/>
      <c r="H74" s="29"/>
      <c r="I74" s="30"/>
      <c r="J74" s="29"/>
      <c r="K74" s="30"/>
      <c r="L74" s="30"/>
      <c r="M74" s="31"/>
    </row>
    <row r="75" spans="1:14" ht="29.25" thickBot="1" x14ac:dyDescent="0.3">
      <c r="A75" s="94">
        <f>IF(F75&lt;&gt;"",1+MAX($A$5:A74),"")</f>
        <v>46</v>
      </c>
      <c r="B75" s="68"/>
      <c r="C75" s="61" t="s">
        <v>62</v>
      </c>
      <c r="D75" s="25">
        <v>3000</v>
      </c>
      <c r="E75" s="26">
        <v>0.1</v>
      </c>
      <c r="F75" s="27">
        <f>D75*(1+E75)</f>
        <v>3300.0000000000005</v>
      </c>
      <c r="G75" s="28" t="s">
        <v>32</v>
      </c>
      <c r="H75" s="29">
        <v>0</v>
      </c>
      <c r="I75" s="30">
        <f>H75*F75</f>
        <v>0</v>
      </c>
      <c r="J75" s="29">
        <v>0</v>
      </c>
      <c r="K75" s="30">
        <f>F75*J75</f>
        <v>0</v>
      </c>
      <c r="L75" s="30">
        <f>K75+I75</f>
        <v>0</v>
      </c>
      <c r="M75" s="31"/>
      <c r="N75" s="72"/>
    </row>
    <row r="76" spans="1:14" ht="16.5" thickBot="1" x14ac:dyDescent="0.3">
      <c r="A76" s="94">
        <f>IF(F76&lt;&gt;"",1+MAX($A$5:A75),"")</f>
        <v>47</v>
      </c>
      <c r="B76" s="68"/>
      <c r="C76" s="61" t="s">
        <v>57</v>
      </c>
      <c r="D76" s="25">
        <v>4475</v>
      </c>
      <c r="E76" s="26">
        <v>0.1</v>
      </c>
      <c r="F76" s="27">
        <f>D76*(1+E76)</f>
        <v>4922.5</v>
      </c>
      <c r="G76" s="28" t="s">
        <v>32</v>
      </c>
      <c r="H76" s="29">
        <v>0</v>
      </c>
      <c r="I76" s="30">
        <f>H76*F76</f>
        <v>0</v>
      </c>
      <c r="J76" s="29">
        <v>0</v>
      </c>
      <c r="K76" s="30">
        <f>F76*J76</f>
        <v>0</v>
      </c>
      <c r="L76" s="30">
        <f>K76+I76</f>
        <v>0</v>
      </c>
      <c r="M76" s="31"/>
      <c r="N76" s="72"/>
    </row>
    <row r="77" spans="1:14" ht="16.5" thickBot="1" x14ac:dyDescent="0.3">
      <c r="A77" s="94" t="str">
        <f>IF(F77&lt;&gt;"",1+MAX($A$5:A76),"")</f>
        <v/>
      </c>
      <c r="B77" s="70"/>
      <c r="C77" s="61"/>
      <c r="D77" s="25"/>
      <c r="E77" s="26"/>
      <c r="F77" s="27"/>
      <c r="G77" s="28"/>
      <c r="H77" s="29"/>
      <c r="I77" s="30"/>
      <c r="J77" s="29"/>
      <c r="K77" s="30"/>
      <c r="L77" s="30"/>
      <c r="M77" s="31"/>
    </row>
    <row r="78" spans="1:14" ht="16.5" thickBot="1" x14ac:dyDescent="0.3">
      <c r="A78" s="94" t="str">
        <f>IF(F78&lt;&gt;"",1+MAX($A$5:A77),"")</f>
        <v/>
      </c>
      <c r="B78" s="66"/>
      <c r="C78" s="75" t="s">
        <v>47</v>
      </c>
      <c r="D78" s="25"/>
      <c r="E78" s="26"/>
      <c r="F78" s="27"/>
      <c r="G78" s="28"/>
      <c r="H78" s="29"/>
      <c r="I78" s="30"/>
      <c r="J78" s="29"/>
      <c r="K78" s="30"/>
      <c r="L78" s="30"/>
      <c r="M78" s="31"/>
    </row>
    <row r="79" spans="1:14" ht="16.5" thickBot="1" x14ac:dyDescent="0.3">
      <c r="A79" s="94">
        <f>IF(F79&lt;&gt;"",1+MAX($A$5:A78),"")</f>
        <v>48</v>
      </c>
      <c r="B79" s="80"/>
      <c r="C79" s="61" t="s">
        <v>68</v>
      </c>
      <c r="D79" s="25">
        <f>2*43</f>
        <v>86</v>
      </c>
      <c r="E79" s="26">
        <v>0.1</v>
      </c>
      <c r="F79" s="27">
        <f t="shared" ref="F79:F81" si="36">D79*(1+E79)</f>
        <v>94.600000000000009</v>
      </c>
      <c r="G79" s="28" t="s">
        <v>36</v>
      </c>
      <c r="H79" s="29">
        <v>0</v>
      </c>
      <c r="I79" s="30">
        <f t="shared" ref="I79:I81" si="37">H79*F79</f>
        <v>0</v>
      </c>
      <c r="J79" s="29">
        <v>0</v>
      </c>
      <c r="K79" s="30">
        <f t="shared" ref="K79:K81" si="38">F79*J79</f>
        <v>0</v>
      </c>
      <c r="L79" s="30">
        <f t="shared" ref="L79:L81" si="39">K79+I79</f>
        <v>0</v>
      </c>
      <c r="M79" s="31"/>
    </row>
    <row r="80" spans="1:14" ht="16.5" thickBot="1" x14ac:dyDescent="0.3">
      <c r="A80" s="94">
        <f>IF(F80&lt;&gt;"",1+MAX($A$5:A79),"")</f>
        <v>49</v>
      </c>
      <c r="B80" s="80"/>
      <c r="C80" s="61" t="s">
        <v>56</v>
      </c>
      <c r="D80" s="25">
        <f>2*10</f>
        <v>20</v>
      </c>
      <c r="E80" s="26">
        <v>0.1</v>
      </c>
      <c r="F80" s="27">
        <f t="shared" si="36"/>
        <v>22</v>
      </c>
      <c r="G80" s="28" t="s">
        <v>36</v>
      </c>
      <c r="H80" s="29">
        <v>0</v>
      </c>
      <c r="I80" s="30">
        <f t="shared" si="37"/>
        <v>0</v>
      </c>
      <c r="J80" s="29">
        <v>0</v>
      </c>
      <c r="K80" s="30">
        <f t="shared" si="38"/>
        <v>0</v>
      </c>
      <c r="L80" s="30">
        <f t="shared" si="39"/>
        <v>0</v>
      </c>
      <c r="M80" s="31"/>
    </row>
    <row r="81" spans="1:13" ht="16.5" thickBot="1" x14ac:dyDescent="0.3">
      <c r="A81" s="94">
        <f>IF(F81&lt;&gt;"",1+MAX($A$5:A80),"")</f>
        <v>50</v>
      </c>
      <c r="B81" s="80"/>
      <c r="C81" s="61" t="s">
        <v>69</v>
      </c>
      <c r="D81" s="25">
        <f>2*52+207+2*9.5*9</f>
        <v>482</v>
      </c>
      <c r="E81" s="26">
        <v>0.1</v>
      </c>
      <c r="F81" s="27">
        <f t="shared" si="36"/>
        <v>530.20000000000005</v>
      </c>
      <c r="G81" s="28" t="s">
        <v>36</v>
      </c>
      <c r="H81" s="29">
        <v>0</v>
      </c>
      <c r="I81" s="30">
        <f t="shared" si="37"/>
        <v>0</v>
      </c>
      <c r="J81" s="29">
        <v>0</v>
      </c>
      <c r="K81" s="30">
        <f t="shared" si="38"/>
        <v>0</v>
      </c>
      <c r="L81" s="30">
        <f t="shared" si="39"/>
        <v>0</v>
      </c>
      <c r="M81" s="31"/>
    </row>
    <row r="82" spans="1:13" ht="16.5" thickBot="1" x14ac:dyDescent="0.3">
      <c r="A82" s="94">
        <f>IF(F82&lt;&gt;"",1+MAX($A$5:A81),"")</f>
        <v>51</v>
      </c>
      <c r="B82" s="80"/>
      <c r="C82" s="61" t="s">
        <v>70</v>
      </c>
      <c r="D82" s="25">
        <f>290+3*32+2*20*4</f>
        <v>546</v>
      </c>
      <c r="E82" s="26">
        <v>0.1</v>
      </c>
      <c r="F82" s="27">
        <f t="shared" ref="F82" si="40">D82*(1+E82)</f>
        <v>600.6</v>
      </c>
      <c r="G82" s="28" t="s">
        <v>36</v>
      </c>
      <c r="H82" s="29">
        <v>0</v>
      </c>
      <c r="I82" s="30">
        <f t="shared" ref="I82" si="41">H82*F82</f>
        <v>0</v>
      </c>
      <c r="J82" s="29">
        <v>0</v>
      </c>
      <c r="K82" s="30">
        <f t="shared" ref="K82" si="42">F82*J82</f>
        <v>0</v>
      </c>
      <c r="L82" s="30">
        <f t="shared" ref="L82" si="43">K82+I82</f>
        <v>0</v>
      </c>
      <c r="M82" s="31"/>
    </row>
    <row r="83" spans="1:13" ht="16.5" thickBot="1" x14ac:dyDescent="0.3">
      <c r="A83" s="94">
        <f>IF(F83&lt;&gt;"",1+MAX($A$5:A82),"")</f>
        <v>52</v>
      </c>
      <c r="B83" s="80"/>
      <c r="C83" s="61" t="s">
        <v>73</v>
      </c>
      <c r="D83" s="25">
        <f>2*3*5.5</f>
        <v>33</v>
      </c>
      <c r="E83" s="26">
        <v>0.1</v>
      </c>
      <c r="F83" s="27">
        <f t="shared" ref="F83" si="44">D83*(1+E83)</f>
        <v>36.300000000000004</v>
      </c>
      <c r="G83" s="28" t="s">
        <v>36</v>
      </c>
      <c r="H83" s="29">
        <v>0</v>
      </c>
      <c r="I83" s="30">
        <f t="shared" ref="I83" si="45">H83*F83</f>
        <v>0</v>
      </c>
      <c r="J83" s="29">
        <v>0</v>
      </c>
      <c r="K83" s="30">
        <f t="shared" ref="K83" si="46">F83*J83</f>
        <v>0</v>
      </c>
      <c r="L83" s="30">
        <f t="shared" ref="L83" si="47">K83+I83</f>
        <v>0</v>
      </c>
      <c r="M83" s="31"/>
    </row>
    <row r="84" spans="1:13" ht="43.5" thickBot="1" x14ac:dyDescent="0.3">
      <c r="A84" s="94">
        <f>IF(F84&lt;&gt;"",1+MAX($A$5:A83),"")</f>
        <v>53</v>
      </c>
      <c r="B84" s="70"/>
      <c r="C84" s="61" t="s">
        <v>46</v>
      </c>
      <c r="D84" s="25">
        <v>1</v>
      </c>
      <c r="E84" s="26">
        <v>0</v>
      </c>
      <c r="F84" s="27">
        <f>D84*(1+E84)</f>
        <v>1</v>
      </c>
      <c r="G84" s="28" t="s">
        <v>13</v>
      </c>
      <c r="H84" s="29">
        <v>0</v>
      </c>
      <c r="I84" s="30">
        <f>H84*F84</f>
        <v>0</v>
      </c>
      <c r="J84" s="29">
        <v>0</v>
      </c>
      <c r="K84" s="30">
        <f>F84*J84</f>
        <v>0</v>
      </c>
      <c r="L84" s="30">
        <f>K84+I84</f>
        <v>0</v>
      </c>
      <c r="M84" s="31"/>
    </row>
    <row r="85" spans="1:13" ht="16.5" thickBot="1" x14ac:dyDescent="0.3">
      <c r="A85" s="94" t="str">
        <f>IF(F85&lt;&gt;"",1+MAX($A$5:A84),"")</f>
        <v/>
      </c>
      <c r="B85" s="70"/>
      <c r="C85" s="61"/>
      <c r="D85" s="73"/>
      <c r="E85" s="26"/>
      <c r="F85" s="27"/>
      <c r="G85" s="28"/>
      <c r="H85" s="29"/>
      <c r="I85" s="30"/>
      <c r="J85" s="29"/>
      <c r="K85" s="30"/>
      <c r="L85" s="30"/>
      <c r="M85" s="31"/>
    </row>
    <row r="86" spans="1:13" ht="16.5" thickBot="1" x14ac:dyDescent="0.3">
      <c r="A86" s="94" t="str">
        <f>IF(F86&lt;&gt;"",1+MAX($A$5:A85),"")</f>
        <v/>
      </c>
      <c r="B86" s="66"/>
      <c r="C86" s="75" t="s">
        <v>48</v>
      </c>
      <c r="D86" s="25"/>
      <c r="E86" s="26"/>
      <c r="F86" s="27"/>
      <c r="G86" s="28"/>
      <c r="H86" s="29"/>
      <c r="I86" s="30"/>
      <c r="J86" s="29"/>
      <c r="K86" s="30"/>
      <c r="L86" s="30"/>
      <c r="M86" s="31"/>
    </row>
    <row r="87" spans="1:13" ht="16.5" thickBot="1" x14ac:dyDescent="0.3">
      <c r="A87" s="94">
        <f>IF(F87&lt;&gt;"",1+MAX($A$5:A86),"")</f>
        <v>54</v>
      </c>
      <c r="B87" s="68"/>
      <c r="C87" s="61" t="s">
        <v>55</v>
      </c>
      <c r="D87" s="25">
        <f>2*35+2*12</f>
        <v>94</v>
      </c>
      <c r="E87" s="26">
        <v>0</v>
      </c>
      <c r="F87" s="27">
        <f t="shared" ref="F87:F90" si="48">D87*(1+E87)</f>
        <v>94</v>
      </c>
      <c r="G87" s="28" t="s">
        <v>37</v>
      </c>
      <c r="H87" s="29">
        <v>0</v>
      </c>
      <c r="I87" s="30">
        <f t="shared" ref="I87:I90" si="49">H87*F87</f>
        <v>0</v>
      </c>
      <c r="J87" s="29">
        <v>0</v>
      </c>
      <c r="K87" s="30">
        <f t="shared" ref="K87:K90" si="50">F87*J87</f>
        <v>0</v>
      </c>
      <c r="L87" s="30">
        <f t="shared" ref="L87:L90" si="51">K87+I87</f>
        <v>0</v>
      </c>
      <c r="M87" s="31"/>
    </row>
    <row r="88" spans="1:13" ht="16.5" thickBot="1" x14ac:dyDescent="0.3">
      <c r="A88" s="94">
        <f>IF(F88&lt;&gt;"",1+MAX($A$5:A87),"")</f>
        <v>55</v>
      </c>
      <c r="B88" s="68"/>
      <c r="C88" s="61" t="s">
        <v>53</v>
      </c>
      <c r="D88" s="25">
        <v>3</v>
      </c>
      <c r="E88" s="26">
        <v>0</v>
      </c>
      <c r="F88" s="27">
        <f t="shared" si="48"/>
        <v>3</v>
      </c>
      <c r="G88" s="28" t="s">
        <v>37</v>
      </c>
      <c r="H88" s="29">
        <v>0</v>
      </c>
      <c r="I88" s="30">
        <f t="shared" si="49"/>
        <v>0</v>
      </c>
      <c r="J88" s="29">
        <v>0</v>
      </c>
      <c r="K88" s="30">
        <f t="shared" si="50"/>
        <v>0</v>
      </c>
      <c r="L88" s="30">
        <f t="shared" si="51"/>
        <v>0</v>
      </c>
      <c r="M88" s="31"/>
    </row>
    <row r="89" spans="1:13" ht="16.5" thickBot="1" x14ac:dyDescent="0.3">
      <c r="A89" s="94">
        <f>IF(F89&lt;&gt;"",1+MAX($A$5:A88),"")</f>
        <v>56</v>
      </c>
      <c r="B89" s="68"/>
      <c r="C89" s="61" t="s">
        <v>54</v>
      </c>
      <c r="D89" s="25">
        <f>2*4</f>
        <v>8</v>
      </c>
      <c r="E89" s="26">
        <v>0</v>
      </c>
      <c r="F89" s="27">
        <f t="shared" si="48"/>
        <v>8</v>
      </c>
      <c r="G89" s="28" t="s">
        <v>37</v>
      </c>
      <c r="H89" s="29">
        <v>0</v>
      </c>
      <c r="I89" s="30">
        <f t="shared" si="49"/>
        <v>0</v>
      </c>
      <c r="J89" s="29">
        <v>0</v>
      </c>
      <c r="K89" s="30">
        <f t="shared" si="50"/>
        <v>0</v>
      </c>
      <c r="L89" s="30">
        <f t="shared" si="51"/>
        <v>0</v>
      </c>
      <c r="M89" s="31"/>
    </row>
    <row r="90" spans="1:13" ht="16.5" thickBot="1" x14ac:dyDescent="0.3">
      <c r="A90" s="94">
        <f>IF(F90&lt;&gt;"",1+MAX($A$5:A89),"")</f>
        <v>57</v>
      </c>
      <c r="B90" s="68"/>
      <c r="C90" s="61" t="s">
        <v>67</v>
      </c>
      <c r="D90" s="25">
        <v>3</v>
      </c>
      <c r="E90" s="26">
        <v>0</v>
      </c>
      <c r="F90" s="27">
        <f t="shared" si="48"/>
        <v>3</v>
      </c>
      <c r="G90" s="28" t="s">
        <v>37</v>
      </c>
      <c r="H90" s="29">
        <v>0</v>
      </c>
      <c r="I90" s="30">
        <f t="shared" si="49"/>
        <v>0</v>
      </c>
      <c r="J90" s="29">
        <v>0</v>
      </c>
      <c r="K90" s="30">
        <f t="shared" si="50"/>
        <v>0</v>
      </c>
      <c r="L90" s="30">
        <f t="shared" si="51"/>
        <v>0</v>
      </c>
      <c r="M90" s="31"/>
    </row>
    <row r="91" spans="1:13" ht="16.5" thickBot="1" x14ac:dyDescent="0.3">
      <c r="A91" s="94" t="str">
        <f>IF(F91&lt;&gt;"",1+MAX($A$5:A90),"")</f>
        <v/>
      </c>
      <c r="B91" s="70"/>
      <c r="C91" s="61"/>
      <c r="D91" s="73"/>
      <c r="E91" s="26"/>
      <c r="F91" s="27"/>
      <c r="G91" s="28"/>
      <c r="H91" s="29"/>
      <c r="I91" s="30"/>
      <c r="J91" s="29"/>
      <c r="K91" s="30"/>
      <c r="L91" s="30"/>
      <c r="M91" s="31"/>
    </row>
    <row r="92" spans="1:13" ht="16.5" thickBot="1" x14ac:dyDescent="0.3">
      <c r="A92" s="94" t="str">
        <f>IF(F92&lt;&gt;"",1+MAX($A$5:A91),"")</f>
        <v/>
      </c>
      <c r="B92" s="66"/>
      <c r="C92" s="75" t="s">
        <v>58</v>
      </c>
      <c r="D92" s="25"/>
      <c r="E92" s="26"/>
      <c r="F92" s="27"/>
      <c r="G92" s="28"/>
      <c r="H92" s="29"/>
      <c r="I92" s="30"/>
      <c r="J92" s="29"/>
      <c r="K92" s="30"/>
      <c r="L92" s="30"/>
      <c r="M92" s="31"/>
    </row>
    <row r="93" spans="1:13" ht="16.5" thickBot="1" x14ac:dyDescent="0.3">
      <c r="A93" s="94">
        <f>IF(F93&lt;&gt;"",1+MAX($A$5:A92),"")</f>
        <v>58</v>
      </c>
      <c r="B93" s="68"/>
      <c r="C93" s="61" t="s">
        <v>52</v>
      </c>
      <c r="D93" s="25">
        <v>100</v>
      </c>
      <c r="E93" s="26">
        <v>0.1</v>
      </c>
      <c r="F93" s="27">
        <f t="shared" ref="F93:F95" si="52">D93*(1+E93)</f>
        <v>110.00000000000001</v>
      </c>
      <c r="G93" s="28" t="s">
        <v>36</v>
      </c>
      <c r="H93" s="29">
        <v>0</v>
      </c>
      <c r="I93" s="30">
        <f t="shared" ref="I93:I95" si="53">H93*F93</f>
        <v>0</v>
      </c>
      <c r="J93" s="29">
        <v>0</v>
      </c>
      <c r="K93" s="30">
        <f t="shared" ref="K93:K95" si="54">F93*J93</f>
        <v>0</v>
      </c>
      <c r="L93" s="30">
        <f t="shared" ref="L93:L95" si="55">K93+I93</f>
        <v>0</v>
      </c>
      <c r="M93" s="31"/>
    </row>
    <row r="94" spans="1:13" ht="43.5" thickBot="1" x14ac:dyDescent="0.3">
      <c r="A94" s="94">
        <f>IF(F94&lt;&gt;"",1+MAX($A$5:A93),"")</f>
        <v>59</v>
      </c>
      <c r="B94" s="68"/>
      <c r="C94" s="61" t="s">
        <v>61</v>
      </c>
      <c r="D94" s="25">
        <f>17*2</f>
        <v>34</v>
      </c>
      <c r="E94" s="26">
        <v>0</v>
      </c>
      <c r="F94" s="27">
        <f t="shared" si="52"/>
        <v>34</v>
      </c>
      <c r="G94" s="28" t="s">
        <v>37</v>
      </c>
      <c r="H94" s="29">
        <v>0</v>
      </c>
      <c r="I94" s="30">
        <f t="shared" si="53"/>
        <v>0</v>
      </c>
      <c r="J94" s="29">
        <v>0</v>
      </c>
      <c r="K94" s="30">
        <f t="shared" si="54"/>
        <v>0</v>
      </c>
      <c r="L94" s="30">
        <f t="shared" si="55"/>
        <v>0</v>
      </c>
      <c r="M94" s="31"/>
    </row>
    <row r="95" spans="1:13" ht="43.5" thickBot="1" x14ac:dyDescent="0.3">
      <c r="A95" s="94">
        <f>IF(F95&lt;&gt;"",1+MAX($A$5:A94),"")</f>
        <v>60</v>
      </c>
      <c r="B95" s="68"/>
      <c r="C95" s="61" t="s">
        <v>60</v>
      </c>
      <c r="D95" s="25">
        <v>36</v>
      </c>
      <c r="E95" s="26">
        <v>0</v>
      </c>
      <c r="F95" s="27">
        <f t="shared" si="52"/>
        <v>36</v>
      </c>
      <c r="G95" s="28" t="s">
        <v>37</v>
      </c>
      <c r="H95" s="29">
        <v>0</v>
      </c>
      <c r="I95" s="30">
        <f t="shared" si="53"/>
        <v>0</v>
      </c>
      <c r="J95" s="29">
        <v>0</v>
      </c>
      <c r="K95" s="30">
        <f t="shared" si="54"/>
        <v>0</v>
      </c>
      <c r="L95" s="30">
        <f t="shared" si="55"/>
        <v>0</v>
      </c>
      <c r="M95" s="31"/>
    </row>
    <row r="96" spans="1:13" ht="16.5" thickBot="1" x14ac:dyDescent="0.3">
      <c r="A96" s="94" t="str">
        <f>IF(F96&lt;&gt;"",1+MAX($A$5:A95),"")</f>
        <v/>
      </c>
      <c r="B96" s="68"/>
      <c r="C96" s="61"/>
      <c r="D96" s="25"/>
      <c r="E96" s="26"/>
      <c r="F96" s="27"/>
      <c r="G96" s="28"/>
      <c r="H96" s="29"/>
      <c r="I96" s="30"/>
      <c r="J96" s="29"/>
      <c r="K96" s="30"/>
      <c r="L96" s="30"/>
      <c r="M96" s="31"/>
    </row>
    <row r="97" spans="1:14" ht="16.899999999999999" customHeight="1" thickBot="1" x14ac:dyDescent="0.3">
      <c r="A97" s="94" t="str">
        <f>IF(F97&lt;&gt;"",1+MAX($A$5:A96),"")</f>
        <v/>
      </c>
      <c r="B97" s="66"/>
      <c r="C97" s="74" t="s">
        <v>66</v>
      </c>
      <c r="D97" s="25"/>
      <c r="E97" s="26"/>
      <c r="F97" s="27"/>
      <c r="G97" s="28"/>
      <c r="H97" s="29"/>
      <c r="I97" s="30"/>
      <c r="J97" s="29"/>
      <c r="K97" s="30"/>
      <c r="L97" s="30"/>
      <c r="M97" s="31"/>
    </row>
    <row r="98" spans="1:14" ht="16.899999999999999" customHeight="1" thickBot="1" x14ac:dyDescent="0.3">
      <c r="A98" s="94" t="str">
        <f>IF(F98&lt;&gt;"",1+MAX($A$5:A97),"")</f>
        <v/>
      </c>
      <c r="B98" s="66"/>
      <c r="C98" s="75" t="s">
        <v>35</v>
      </c>
      <c r="D98" s="25"/>
      <c r="E98" s="26"/>
      <c r="F98" s="27"/>
      <c r="G98" s="28"/>
      <c r="H98" s="29"/>
      <c r="I98" s="30"/>
      <c r="J98" s="29"/>
      <c r="K98" s="30"/>
      <c r="L98" s="30"/>
      <c r="M98" s="31"/>
    </row>
    <row r="99" spans="1:14" ht="16.899999999999999" customHeight="1" thickBot="1" x14ac:dyDescent="0.3">
      <c r="A99" s="94">
        <f>IF(F99&lt;&gt;"",1+MAX($A$5:A98),"")</f>
        <v>61</v>
      </c>
      <c r="C99" s="24" t="s">
        <v>43</v>
      </c>
      <c r="D99" s="25">
        <f>2*120+600</f>
        <v>840</v>
      </c>
      <c r="E99" s="26">
        <v>0.1</v>
      </c>
      <c r="F99" s="27">
        <f t="shared" ref="F99:F106" si="56">D99*(1+E99)</f>
        <v>924.00000000000011</v>
      </c>
      <c r="G99" s="28" t="s">
        <v>36</v>
      </c>
      <c r="H99" s="29">
        <v>0</v>
      </c>
      <c r="I99" s="30">
        <f t="shared" ref="I99:I106" si="57">H99*F99</f>
        <v>0</v>
      </c>
      <c r="J99" s="29">
        <v>0</v>
      </c>
      <c r="K99" s="30">
        <f t="shared" ref="K99:K106" si="58">F99*J99</f>
        <v>0</v>
      </c>
      <c r="L99" s="30">
        <f t="shared" ref="L99:L106" si="59">K99+I99</f>
        <v>0</v>
      </c>
      <c r="M99" s="31"/>
      <c r="N99" s="72"/>
    </row>
    <row r="100" spans="1:14" ht="16.899999999999999" customHeight="1" thickBot="1" x14ac:dyDescent="0.3">
      <c r="A100" s="94">
        <f>IF(F100&lt;&gt;"",1+MAX($A$5:A99),"")</f>
        <v>62</v>
      </c>
      <c r="B100" s="78"/>
      <c r="C100" s="24" t="s">
        <v>44</v>
      </c>
      <c r="D100" s="25">
        <v>370</v>
      </c>
      <c r="E100" s="26">
        <v>0.1</v>
      </c>
      <c r="F100" s="27">
        <f t="shared" si="56"/>
        <v>407.00000000000006</v>
      </c>
      <c r="G100" s="28" t="s">
        <v>36</v>
      </c>
      <c r="H100" s="29">
        <v>0</v>
      </c>
      <c r="I100" s="30">
        <f t="shared" si="57"/>
        <v>0</v>
      </c>
      <c r="J100" s="29">
        <v>0</v>
      </c>
      <c r="K100" s="30">
        <f t="shared" si="58"/>
        <v>0</v>
      </c>
      <c r="L100" s="30">
        <f t="shared" si="59"/>
        <v>0</v>
      </c>
      <c r="M100" s="31"/>
      <c r="N100" s="72"/>
    </row>
    <row r="101" spans="1:14" ht="29.25" thickBot="1" x14ac:dyDescent="0.3">
      <c r="A101" s="94">
        <f>IF(F101&lt;&gt;"",1+MAX($A$5:A100),"")</f>
        <v>63</v>
      </c>
      <c r="B101" s="68"/>
      <c r="C101" s="61" t="s">
        <v>51</v>
      </c>
      <c r="D101" s="25">
        <f>840/1.33</f>
        <v>631.57894736842104</v>
      </c>
      <c r="E101" s="26">
        <v>0</v>
      </c>
      <c r="F101" s="27">
        <f t="shared" si="56"/>
        <v>631.57894736842104</v>
      </c>
      <c r="G101" s="28" t="s">
        <v>37</v>
      </c>
      <c r="H101" s="29">
        <v>0</v>
      </c>
      <c r="I101" s="30">
        <f t="shared" si="57"/>
        <v>0</v>
      </c>
      <c r="J101" s="29">
        <v>0</v>
      </c>
      <c r="K101" s="30">
        <f t="shared" si="58"/>
        <v>0</v>
      </c>
      <c r="L101" s="30">
        <f t="shared" si="59"/>
        <v>0</v>
      </c>
      <c r="M101" s="31"/>
      <c r="N101" s="25"/>
    </row>
    <row r="102" spans="1:14" ht="16.899999999999999" customHeight="1" thickBot="1" x14ac:dyDescent="0.3">
      <c r="A102" s="94">
        <f>IF(F102&lt;&gt;"",1+MAX($A$5:A101),"")</f>
        <v>64</v>
      </c>
      <c r="B102" s="66"/>
      <c r="C102" s="24" t="s">
        <v>41</v>
      </c>
      <c r="D102" s="25">
        <f>840/10*2</f>
        <v>168</v>
      </c>
      <c r="E102" s="26">
        <v>0</v>
      </c>
      <c r="F102" s="27">
        <f t="shared" si="56"/>
        <v>168</v>
      </c>
      <c r="G102" s="28" t="s">
        <v>37</v>
      </c>
      <c r="H102" s="29">
        <v>0</v>
      </c>
      <c r="I102" s="30">
        <f t="shared" si="57"/>
        <v>0</v>
      </c>
      <c r="J102" s="29">
        <v>0</v>
      </c>
      <c r="K102" s="30">
        <f t="shared" si="58"/>
        <v>0</v>
      </c>
      <c r="L102" s="30">
        <f t="shared" si="59"/>
        <v>0</v>
      </c>
      <c r="M102" s="31"/>
      <c r="N102" s="25"/>
    </row>
    <row r="103" spans="1:14" ht="16.899999999999999" customHeight="1" thickBot="1" x14ac:dyDescent="0.3">
      <c r="A103" s="94">
        <f>IF(F103&lt;&gt;"",1+MAX($A$5:A102),"")</f>
        <v>65</v>
      </c>
      <c r="B103" s="66"/>
      <c r="C103" s="24" t="s">
        <v>42</v>
      </c>
      <c r="D103" s="25">
        <f>840/10</f>
        <v>84</v>
      </c>
      <c r="E103" s="26">
        <v>0</v>
      </c>
      <c r="F103" s="27">
        <f t="shared" si="56"/>
        <v>84</v>
      </c>
      <c r="G103" s="28" t="s">
        <v>37</v>
      </c>
      <c r="H103" s="29">
        <v>0</v>
      </c>
      <c r="I103" s="30">
        <f t="shared" si="57"/>
        <v>0</v>
      </c>
      <c r="J103" s="29">
        <v>0</v>
      </c>
      <c r="K103" s="30">
        <f t="shared" si="58"/>
        <v>0</v>
      </c>
      <c r="L103" s="30">
        <f t="shared" si="59"/>
        <v>0</v>
      </c>
      <c r="M103" s="31"/>
      <c r="N103" s="25"/>
    </row>
    <row r="104" spans="1:14" ht="29.25" thickBot="1" x14ac:dyDescent="0.3">
      <c r="A104" s="94">
        <f>IF(F104&lt;&gt;"",1+MAX($A$5:A103),"")</f>
        <v>66</v>
      </c>
      <c r="B104" s="68"/>
      <c r="C104" s="61" t="s">
        <v>50</v>
      </c>
      <c r="D104" s="25">
        <f>370/1.33</f>
        <v>278.19548872180451</v>
      </c>
      <c r="E104" s="26">
        <v>0</v>
      </c>
      <c r="F104" s="27">
        <f t="shared" si="56"/>
        <v>278.19548872180451</v>
      </c>
      <c r="G104" s="28" t="s">
        <v>37</v>
      </c>
      <c r="H104" s="29">
        <v>0</v>
      </c>
      <c r="I104" s="30">
        <f t="shared" si="57"/>
        <v>0</v>
      </c>
      <c r="J104" s="29">
        <v>0</v>
      </c>
      <c r="K104" s="30">
        <f t="shared" si="58"/>
        <v>0</v>
      </c>
      <c r="L104" s="30">
        <f t="shared" si="59"/>
        <v>0</v>
      </c>
      <c r="M104" s="31"/>
      <c r="N104" s="25"/>
    </row>
    <row r="105" spans="1:14" ht="16.899999999999999" customHeight="1" thickBot="1" x14ac:dyDescent="0.3">
      <c r="A105" s="94">
        <f>IF(F105&lt;&gt;"",1+MAX($A$5:A104),"")</f>
        <v>67</v>
      </c>
      <c r="B105" s="66"/>
      <c r="C105" s="24" t="s">
        <v>39</v>
      </c>
      <c r="D105" s="25">
        <f>370/10*2</f>
        <v>74</v>
      </c>
      <c r="E105" s="26">
        <v>0</v>
      </c>
      <c r="F105" s="27">
        <f t="shared" si="56"/>
        <v>74</v>
      </c>
      <c r="G105" s="28" t="s">
        <v>37</v>
      </c>
      <c r="H105" s="29">
        <v>0</v>
      </c>
      <c r="I105" s="30">
        <f t="shared" si="57"/>
        <v>0</v>
      </c>
      <c r="J105" s="29">
        <v>0</v>
      </c>
      <c r="K105" s="30">
        <f t="shared" si="58"/>
        <v>0</v>
      </c>
      <c r="L105" s="30">
        <f t="shared" si="59"/>
        <v>0</v>
      </c>
      <c r="M105" s="31"/>
      <c r="N105" s="25"/>
    </row>
    <row r="106" spans="1:14" ht="16.899999999999999" customHeight="1" thickBot="1" x14ac:dyDescent="0.3">
      <c r="A106" s="94">
        <f>IF(F106&lt;&gt;"",1+MAX($A$5:A105),"")</f>
        <v>68</v>
      </c>
      <c r="B106" s="66"/>
      <c r="C106" s="24" t="s">
        <v>40</v>
      </c>
      <c r="D106" s="25">
        <f>370/10</f>
        <v>37</v>
      </c>
      <c r="E106" s="26">
        <v>0</v>
      </c>
      <c r="F106" s="27">
        <f t="shared" si="56"/>
        <v>37</v>
      </c>
      <c r="G106" s="28" t="s">
        <v>37</v>
      </c>
      <c r="H106" s="29">
        <v>0</v>
      </c>
      <c r="I106" s="30">
        <f t="shared" si="57"/>
        <v>0</v>
      </c>
      <c r="J106" s="29">
        <v>0</v>
      </c>
      <c r="K106" s="30">
        <f t="shared" si="58"/>
        <v>0</v>
      </c>
      <c r="L106" s="30">
        <f t="shared" si="59"/>
        <v>0</v>
      </c>
      <c r="M106" s="31"/>
      <c r="N106" s="25"/>
    </row>
    <row r="107" spans="1:14" ht="16.899999999999999" customHeight="1" thickBot="1" x14ac:dyDescent="0.3">
      <c r="A107" s="94" t="str">
        <f>IF(F107&lt;&gt;"",1+MAX($A$5:A106),"")</f>
        <v/>
      </c>
      <c r="C107" s="24"/>
      <c r="D107" s="25"/>
      <c r="E107" s="26"/>
      <c r="F107" s="27"/>
      <c r="G107" s="28"/>
      <c r="H107" s="29"/>
      <c r="I107" s="30"/>
      <c r="J107" s="29"/>
      <c r="K107" s="30"/>
      <c r="L107" s="30"/>
      <c r="M107" s="31"/>
    </row>
    <row r="108" spans="1:14" ht="16.5" thickBot="1" x14ac:dyDescent="0.3">
      <c r="A108" s="94" t="str">
        <f>IF(F108&lt;&gt;"",1+MAX($A$5:A107),"")</f>
        <v/>
      </c>
      <c r="B108" s="66"/>
      <c r="C108" s="69" t="s">
        <v>38</v>
      </c>
      <c r="D108" s="25"/>
      <c r="E108" s="26"/>
      <c r="F108" s="27"/>
      <c r="G108" s="28"/>
      <c r="H108" s="29"/>
      <c r="I108" s="30"/>
      <c r="J108" s="29"/>
      <c r="K108" s="30"/>
      <c r="L108" s="30"/>
      <c r="M108" s="31"/>
    </row>
    <row r="109" spans="1:14" ht="29.25" thickBot="1" x14ac:dyDescent="0.3">
      <c r="A109" s="94">
        <f>IF(F109&lt;&gt;"",1+MAX($A$5:A108),"")</f>
        <v>69</v>
      </c>
      <c r="B109" s="68"/>
      <c r="C109" s="61" t="s">
        <v>62</v>
      </c>
      <c r="D109" s="25">
        <v>3000</v>
      </c>
      <c r="E109" s="26">
        <v>0.1</v>
      </c>
      <c r="F109" s="27">
        <f>D109*(1+E109)</f>
        <v>3300.0000000000005</v>
      </c>
      <c r="G109" s="28" t="s">
        <v>32</v>
      </c>
      <c r="H109" s="29">
        <v>0</v>
      </c>
      <c r="I109" s="30">
        <f>H109*F109</f>
        <v>0</v>
      </c>
      <c r="J109" s="29">
        <v>0</v>
      </c>
      <c r="K109" s="30">
        <f>F109*J109</f>
        <v>0</v>
      </c>
      <c r="L109" s="30">
        <f>K109+I109</f>
        <v>0</v>
      </c>
      <c r="M109" s="31"/>
      <c r="N109" s="72"/>
    </row>
    <row r="110" spans="1:14" ht="16.5" thickBot="1" x14ac:dyDescent="0.3">
      <c r="A110" s="94">
        <f>IF(F110&lt;&gt;"",1+MAX($A$5:A109),"")</f>
        <v>70</v>
      </c>
      <c r="B110" s="68"/>
      <c r="C110" s="61" t="s">
        <v>57</v>
      </c>
      <c r="D110" s="25">
        <v>4475</v>
      </c>
      <c r="E110" s="26">
        <v>0.1</v>
      </c>
      <c r="F110" s="27">
        <f>D110*(1+E110)</f>
        <v>4922.5</v>
      </c>
      <c r="G110" s="28" t="s">
        <v>32</v>
      </c>
      <c r="H110" s="29">
        <v>0</v>
      </c>
      <c r="I110" s="30">
        <f>H110*F110</f>
        <v>0</v>
      </c>
      <c r="J110" s="29">
        <v>0</v>
      </c>
      <c r="K110" s="30">
        <f>F110*J110</f>
        <v>0</v>
      </c>
      <c r="L110" s="30">
        <f>K110+I110</f>
        <v>0</v>
      </c>
      <c r="M110" s="31"/>
      <c r="N110" s="72"/>
    </row>
    <row r="111" spans="1:14" ht="16.5" thickBot="1" x14ac:dyDescent="0.3">
      <c r="A111" s="94" t="str">
        <f>IF(F111&lt;&gt;"",1+MAX($A$5:A110),"")</f>
        <v/>
      </c>
      <c r="B111" s="70"/>
      <c r="C111" s="61"/>
      <c r="D111" s="25"/>
      <c r="E111" s="26"/>
      <c r="F111" s="27"/>
      <c r="G111" s="28"/>
      <c r="H111" s="29"/>
      <c r="I111" s="30"/>
      <c r="J111" s="29"/>
      <c r="K111" s="30"/>
      <c r="L111" s="30"/>
      <c r="M111" s="31"/>
    </row>
    <row r="112" spans="1:14" ht="16.5" thickBot="1" x14ac:dyDescent="0.3">
      <c r="A112" s="94" t="str">
        <f>IF(F112&lt;&gt;"",1+MAX($A$5:A111),"")</f>
        <v/>
      </c>
      <c r="B112" s="66"/>
      <c r="C112" s="75" t="s">
        <v>47</v>
      </c>
      <c r="D112" s="25"/>
      <c r="E112" s="26"/>
      <c r="F112" s="27"/>
      <c r="G112" s="28"/>
      <c r="H112" s="29"/>
      <c r="I112" s="30"/>
      <c r="J112" s="29"/>
      <c r="K112" s="30"/>
      <c r="L112" s="30"/>
      <c r="M112" s="31"/>
    </row>
    <row r="113" spans="1:13" ht="16.5" thickBot="1" x14ac:dyDescent="0.3">
      <c r="A113" s="94">
        <f>IF(F113&lt;&gt;"",1+MAX($A$5:A112),"")</f>
        <v>71</v>
      </c>
      <c r="B113" s="80"/>
      <c r="C113" s="61" t="s">
        <v>68</v>
      </c>
      <c r="D113" s="25">
        <f>2*43</f>
        <v>86</v>
      </c>
      <c r="E113" s="26">
        <v>0.1</v>
      </c>
      <c r="F113" s="27">
        <f t="shared" ref="F113:F117" si="60">D113*(1+E113)</f>
        <v>94.600000000000009</v>
      </c>
      <c r="G113" s="28" t="s">
        <v>36</v>
      </c>
      <c r="H113" s="29">
        <v>0</v>
      </c>
      <c r="I113" s="30">
        <f t="shared" ref="I113:I117" si="61">H113*F113</f>
        <v>0</v>
      </c>
      <c r="J113" s="29">
        <v>0</v>
      </c>
      <c r="K113" s="30">
        <f t="shared" ref="K113:K117" si="62">F113*J113</f>
        <v>0</v>
      </c>
      <c r="L113" s="30">
        <f t="shared" ref="L113:L117" si="63">K113+I113</f>
        <v>0</v>
      </c>
      <c r="M113" s="31"/>
    </row>
    <row r="114" spans="1:13" ht="16.5" thickBot="1" x14ac:dyDescent="0.3">
      <c r="A114" s="94">
        <f>IF(F114&lt;&gt;"",1+MAX($A$5:A113),"")</f>
        <v>72</v>
      </c>
      <c r="B114" s="80"/>
      <c r="C114" s="61" t="s">
        <v>56</v>
      </c>
      <c r="D114" s="25">
        <f>2*10</f>
        <v>20</v>
      </c>
      <c r="E114" s="26">
        <v>0.1</v>
      </c>
      <c r="F114" s="27">
        <f t="shared" si="60"/>
        <v>22</v>
      </c>
      <c r="G114" s="28" t="s">
        <v>36</v>
      </c>
      <c r="H114" s="29">
        <v>0</v>
      </c>
      <c r="I114" s="30">
        <f t="shared" si="61"/>
        <v>0</v>
      </c>
      <c r="J114" s="29">
        <v>0</v>
      </c>
      <c r="K114" s="30">
        <f t="shared" si="62"/>
        <v>0</v>
      </c>
      <c r="L114" s="30">
        <f t="shared" si="63"/>
        <v>0</v>
      </c>
      <c r="M114" s="31"/>
    </row>
    <row r="115" spans="1:13" ht="16.5" thickBot="1" x14ac:dyDescent="0.3">
      <c r="A115" s="94">
        <f>IF(F115&lt;&gt;"",1+MAX($A$5:A114),"")</f>
        <v>73</v>
      </c>
      <c r="B115" s="80"/>
      <c r="C115" s="61" t="s">
        <v>69</v>
      </c>
      <c r="D115" s="25">
        <f>2*52+207+2*9.5*9</f>
        <v>482</v>
      </c>
      <c r="E115" s="26">
        <v>0.1</v>
      </c>
      <c r="F115" s="27">
        <f t="shared" si="60"/>
        <v>530.20000000000005</v>
      </c>
      <c r="G115" s="28" t="s">
        <v>36</v>
      </c>
      <c r="H115" s="29">
        <v>0</v>
      </c>
      <c r="I115" s="30">
        <f t="shared" si="61"/>
        <v>0</v>
      </c>
      <c r="J115" s="29">
        <v>0</v>
      </c>
      <c r="K115" s="30">
        <f t="shared" si="62"/>
        <v>0</v>
      </c>
      <c r="L115" s="30">
        <f t="shared" si="63"/>
        <v>0</v>
      </c>
      <c r="M115" s="31"/>
    </row>
    <row r="116" spans="1:13" ht="16.5" thickBot="1" x14ac:dyDescent="0.3">
      <c r="A116" s="94">
        <f>IF(F116&lt;&gt;"",1+MAX($A$5:A115),"")</f>
        <v>74</v>
      </c>
      <c r="B116" s="80"/>
      <c r="C116" s="61" t="s">
        <v>70</v>
      </c>
      <c r="D116" s="25">
        <f>290+3*32+2*20*4</f>
        <v>546</v>
      </c>
      <c r="E116" s="26">
        <v>0.1</v>
      </c>
      <c r="F116" s="27">
        <f t="shared" si="60"/>
        <v>600.6</v>
      </c>
      <c r="G116" s="28" t="s">
        <v>36</v>
      </c>
      <c r="H116" s="29">
        <v>0</v>
      </c>
      <c r="I116" s="30">
        <f t="shared" si="61"/>
        <v>0</v>
      </c>
      <c r="J116" s="29">
        <v>0</v>
      </c>
      <c r="K116" s="30">
        <f t="shared" si="62"/>
        <v>0</v>
      </c>
      <c r="L116" s="30">
        <f t="shared" si="63"/>
        <v>0</v>
      </c>
      <c r="M116" s="31"/>
    </row>
    <row r="117" spans="1:13" ht="16.5" thickBot="1" x14ac:dyDescent="0.3">
      <c r="A117" s="94">
        <f>IF(F117&lt;&gt;"",1+MAX($A$5:A116),"")</f>
        <v>75</v>
      </c>
      <c r="B117" s="80"/>
      <c r="C117" s="61" t="s">
        <v>73</v>
      </c>
      <c r="D117" s="25">
        <f>2*3*5.5</f>
        <v>33</v>
      </c>
      <c r="E117" s="26">
        <v>0.1</v>
      </c>
      <c r="F117" s="27">
        <f t="shared" si="60"/>
        <v>36.300000000000004</v>
      </c>
      <c r="G117" s="28" t="s">
        <v>36</v>
      </c>
      <c r="H117" s="29">
        <v>0</v>
      </c>
      <c r="I117" s="30">
        <f t="shared" si="61"/>
        <v>0</v>
      </c>
      <c r="J117" s="29">
        <v>0</v>
      </c>
      <c r="K117" s="30">
        <f t="shared" si="62"/>
        <v>0</v>
      </c>
      <c r="L117" s="30">
        <f t="shared" si="63"/>
        <v>0</v>
      </c>
      <c r="M117" s="31"/>
    </row>
    <row r="118" spans="1:13" ht="43.5" thickBot="1" x14ac:dyDescent="0.3">
      <c r="A118" s="94">
        <f>IF(F118&lt;&gt;"",1+MAX($A$5:A117),"")</f>
        <v>76</v>
      </c>
      <c r="B118" s="70"/>
      <c r="C118" s="61" t="s">
        <v>46</v>
      </c>
      <c r="D118" s="25">
        <v>1</v>
      </c>
      <c r="E118" s="26">
        <v>0</v>
      </c>
      <c r="F118" s="27">
        <f>D118*(1+E118)</f>
        <v>1</v>
      </c>
      <c r="G118" s="28" t="s">
        <v>13</v>
      </c>
      <c r="H118" s="29">
        <v>0</v>
      </c>
      <c r="I118" s="30">
        <f>H118*F118</f>
        <v>0</v>
      </c>
      <c r="J118" s="29">
        <v>0</v>
      </c>
      <c r="K118" s="30">
        <f>F118*J118</f>
        <v>0</v>
      </c>
      <c r="L118" s="30">
        <f>K118+I118</f>
        <v>0</v>
      </c>
      <c r="M118" s="31"/>
    </row>
    <row r="119" spans="1:13" ht="16.5" thickBot="1" x14ac:dyDescent="0.3">
      <c r="A119" s="94" t="str">
        <f>IF(F119&lt;&gt;"",1+MAX($A$5:A118),"")</f>
        <v/>
      </c>
      <c r="B119" s="70"/>
      <c r="C119" s="61"/>
      <c r="D119" s="73"/>
      <c r="E119" s="26"/>
      <c r="F119" s="27"/>
      <c r="G119" s="28"/>
      <c r="H119" s="29"/>
      <c r="I119" s="30"/>
      <c r="J119" s="29"/>
      <c r="K119" s="30"/>
      <c r="L119" s="30"/>
      <c r="M119" s="31"/>
    </row>
    <row r="120" spans="1:13" ht="16.5" thickBot="1" x14ac:dyDescent="0.3">
      <c r="A120" s="94" t="str">
        <f>IF(F120&lt;&gt;"",1+MAX($A$5:A119),"")</f>
        <v/>
      </c>
      <c r="B120" s="66"/>
      <c r="C120" s="75" t="s">
        <v>48</v>
      </c>
      <c r="D120" s="25"/>
      <c r="E120" s="26"/>
      <c r="F120" s="27"/>
      <c r="G120" s="28"/>
      <c r="H120" s="29"/>
      <c r="I120" s="30"/>
      <c r="J120" s="29"/>
      <c r="K120" s="30"/>
      <c r="L120" s="30"/>
      <c r="M120" s="31"/>
    </row>
    <row r="121" spans="1:13" ht="16.5" thickBot="1" x14ac:dyDescent="0.3">
      <c r="A121" s="94">
        <f>IF(F121&lt;&gt;"",1+MAX($A$5:A120),"")</f>
        <v>77</v>
      </c>
      <c r="B121" s="68"/>
      <c r="C121" s="61" t="s">
        <v>55</v>
      </c>
      <c r="D121" s="25">
        <f>2*35+2*12</f>
        <v>94</v>
      </c>
      <c r="E121" s="26">
        <v>0</v>
      </c>
      <c r="F121" s="27">
        <f t="shared" ref="F121:F124" si="64">D121*(1+E121)</f>
        <v>94</v>
      </c>
      <c r="G121" s="28" t="s">
        <v>37</v>
      </c>
      <c r="H121" s="29">
        <v>0</v>
      </c>
      <c r="I121" s="30">
        <f t="shared" ref="I121:I124" si="65">H121*F121</f>
        <v>0</v>
      </c>
      <c r="J121" s="29">
        <v>0</v>
      </c>
      <c r="K121" s="30">
        <f t="shared" ref="K121:K124" si="66">F121*J121</f>
        <v>0</v>
      </c>
      <c r="L121" s="30">
        <f t="shared" ref="L121:L124" si="67">K121+I121</f>
        <v>0</v>
      </c>
      <c r="M121" s="31"/>
    </row>
    <row r="122" spans="1:13" ht="16.5" thickBot="1" x14ac:dyDescent="0.3">
      <c r="A122" s="94">
        <f>IF(F122&lt;&gt;"",1+MAX($A$5:A121),"")</f>
        <v>78</v>
      </c>
      <c r="B122" s="68"/>
      <c r="C122" s="61" t="s">
        <v>53</v>
      </c>
      <c r="D122" s="25">
        <v>3</v>
      </c>
      <c r="E122" s="26">
        <v>0</v>
      </c>
      <c r="F122" s="27">
        <f t="shared" si="64"/>
        <v>3</v>
      </c>
      <c r="G122" s="28" t="s">
        <v>37</v>
      </c>
      <c r="H122" s="29">
        <v>0</v>
      </c>
      <c r="I122" s="30">
        <f t="shared" si="65"/>
        <v>0</v>
      </c>
      <c r="J122" s="29">
        <v>0</v>
      </c>
      <c r="K122" s="30">
        <f t="shared" si="66"/>
        <v>0</v>
      </c>
      <c r="L122" s="30">
        <f t="shared" si="67"/>
        <v>0</v>
      </c>
      <c r="M122" s="31"/>
    </row>
    <row r="123" spans="1:13" ht="16.5" thickBot="1" x14ac:dyDescent="0.3">
      <c r="A123" s="94">
        <f>IF(F123&lt;&gt;"",1+MAX($A$5:A122),"")</f>
        <v>79</v>
      </c>
      <c r="B123" s="68"/>
      <c r="C123" s="61" t="s">
        <v>54</v>
      </c>
      <c r="D123" s="25">
        <f>2*4</f>
        <v>8</v>
      </c>
      <c r="E123" s="26">
        <v>0</v>
      </c>
      <c r="F123" s="27">
        <f t="shared" si="64"/>
        <v>8</v>
      </c>
      <c r="G123" s="28" t="s">
        <v>37</v>
      </c>
      <c r="H123" s="29">
        <v>0</v>
      </c>
      <c r="I123" s="30">
        <f t="shared" si="65"/>
        <v>0</v>
      </c>
      <c r="J123" s="29">
        <v>0</v>
      </c>
      <c r="K123" s="30">
        <f t="shared" si="66"/>
        <v>0</v>
      </c>
      <c r="L123" s="30">
        <f t="shared" si="67"/>
        <v>0</v>
      </c>
      <c r="M123" s="31"/>
    </row>
    <row r="124" spans="1:13" ht="16.5" thickBot="1" x14ac:dyDescent="0.3">
      <c r="A124" s="94">
        <f>IF(F124&lt;&gt;"",1+MAX($A$5:A123),"")</f>
        <v>80</v>
      </c>
      <c r="B124" s="68"/>
      <c r="C124" s="61" t="s">
        <v>67</v>
      </c>
      <c r="D124" s="25">
        <v>3</v>
      </c>
      <c r="E124" s="26">
        <v>0</v>
      </c>
      <c r="F124" s="27">
        <f t="shared" si="64"/>
        <v>3</v>
      </c>
      <c r="G124" s="28" t="s">
        <v>37</v>
      </c>
      <c r="H124" s="29">
        <v>0</v>
      </c>
      <c r="I124" s="30">
        <f t="shared" si="65"/>
        <v>0</v>
      </c>
      <c r="J124" s="29">
        <v>0</v>
      </c>
      <c r="K124" s="30">
        <f t="shared" si="66"/>
        <v>0</v>
      </c>
      <c r="L124" s="30">
        <f t="shared" si="67"/>
        <v>0</v>
      </c>
      <c r="M124" s="31"/>
    </row>
    <row r="125" spans="1:13" ht="16.5" thickBot="1" x14ac:dyDescent="0.3">
      <c r="A125" s="94" t="str">
        <f>IF(F125&lt;&gt;"",1+MAX($A$5:A124),"")</f>
        <v/>
      </c>
      <c r="B125" s="70"/>
      <c r="C125" s="61"/>
      <c r="D125" s="73"/>
      <c r="E125" s="26"/>
      <c r="F125" s="27"/>
      <c r="G125" s="28"/>
      <c r="H125" s="29"/>
      <c r="I125" s="30"/>
      <c r="J125" s="29"/>
      <c r="K125" s="30"/>
      <c r="L125" s="30"/>
      <c r="M125" s="31"/>
    </row>
    <row r="126" spans="1:13" ht="16.5" thickBot="1" x14ac:dyDescent="0.3">
      <c r="A126" s="94" t="str">
        <f>IF(F126&lt;&gt;"",1+MAX($A$5:A125),"")</f>
        <v/>
      </c>
      <c r="B126" s="66"/>
      <c r="C126" s="75" t="s">
        <v>58</v>
      </c>
      <c r="D126" s="25"/>
      <c r="E126" s="26"/>
      <c r="F126" s="27"/>
      <c r="G126" s="28"/>
      <c r="H126" s="29"/>
      <c r="I126" s="30"/>
      <c r="J126" s="29"/>
      <c r="K126" s="30"/>
      <c r="L126" s="30"/>
      <c r="M126" s="31"/>
    </row>
    <row r="127" spans="1:13" ht="16.5" thickBot="1" x14ac:dyDescent="0.3">
      <c r="A127" s="94">
        <f>IF(F127&lt;&gt;"",1+MAX($A$5:A126),"")</f>
        <v>81</v>
      </c>
      <c r="B127" s="68"/>
      <c r="C127" s="61" t="s">
        <v>52</v>
      </c>
      <c r="D127" s="25">
        <v>100</v>
      </c>
      <c r="E127" s="26">
        <v>0.1</v>
      </c>
      <c r="F127" s="27">
        <f t="shared" ref="F127:F129" si="68">D127*(1+E127)</f>
        <v>110.00000000000001</v>
      </c>
      <c r="G127" s="28" t="s">
        <v>36</v>
      </c>
      <c r="H127" s="29">
        <v>0</v>
      </c>
      <c r="I127" s="30">
        <f t="shared" ref="I127:I129" si="69">H127*F127</f>
        <v>0</v>
      </c>
      <c r="J127" s="29">
        <v>0</v>
      </c>
      <c r="K127" s="30">
        <f t="shared" ref="K127:K129" si="70">F127*J127</f>
        <v>0</v>
      </c>
      <c r="L127" s="30">
        <f t="shared" ref="L127:L129" si="71">K127+I127</f>
        <v>0</v>
      </c>
      <c r="M127" s="31"/>
    </row>
    <row r="128" spans="1:13" ht="43.5" thickBot="1" x14ac:dyDescent="0.3">
      <c r="A128" s="94">
        <f>IF(F128&lt;&gt;"",1+MAX($A$5:A127),"")</f>
        <v>82</v>
      </c>
      <c r="B128" s="68"/>
      <c r="C128" s="61" t="s">
        <v>61</v>
      </c>
      <c r="D128" s="25">
        <f>17*2</f>
        <v>34</v>
      </c>
      <c r="E128" s="26">
        <v>0</v>
      </c>
      <c r="F128" s="27">
        <f t="shared" si="68"/>
        <v>34</v>
      </c>
      <c r="G128" s="28" t="s">
        <v>37</v>
      </c>
      <c r="H128" s="29">
        <v>0</v>
      </c>
      <c r="I128" s="30">
        <f t="shared" si="69"/>
        <v>0</v>
      </c>
      <c r="J128" s="29">
        <v>0</v>
      </c>
      <c r="K128" s="30">
        <f t="shared" si="70"/>
        <v>0</v>
      </c>
      <c r="L128" s="30">
        <f t="shared" si="71"/>
        <v>0</v>
      </c>
      <c r="M128" s="31"/>
    </row>
    <row r="129" spans="1:14" ht="43.5" thickBot="1" x14ac:dyDescent="0.3">
      <c r="A129" s="94">
        <f>IF(F129&lt;&gt;"",1+MAX($A$5:A128),"")</f>
        <v>83</v>
      </c>
      <c r="B129" s="68"/>
      <c r="C129" s="61" t="s">
        <v>60</v>
      </c>
      <c r="D129" s="25">
        <v>36</v>
      </c>
      <c r="E129" s="26">
        <v>0</v>
      </c>
      <c r="F129" s="27">
        <f t="shared" si="68"/>
        <v>36</v>
      </c>
      <c r="G129" s="28" t="s">
        <v>37</v>
      </c>
      <c r="H129" s="29">
        <v>0</v>
      </c>
      <c r="I129" s="30">
        <f t="shared" si="69"/>
        <v>0</v>
      </c>
      <c r="J129" s="29">
        <v>0</v>
      </c>
      <c r="K129" s="30">
        <f t="shared" si="70"/>
        <v>0</v>
      </c>
      <c r="L129" s="30">
        <f t="shared" si="71"/>
        <v>0</v>
      </c>
      <c r="M129" s="31"/>
    </row>
    <row r="130" spans="1:14" ht="16.5" thickBot="1" x14ac:dyDescent="0.3">
      <c r="A130" s="94" t="str">
        <f>IF(F130&lt;&gt;"",1+MAX($A$5:A129),"")</f>
        <v/>
      </c>
      <c r="B130" s="68"/>
      <c r="C130" s="61"/>
      <c r="D130" s="25"/>
      <c r="E130" s="26"/>
      <c r="F130" s="27"/>
      <c r="G130" s="28"/>
      <c r="H130" s="29"/>
      <c r="I130" s="30"/>
      <c r="J130" s="29"/>
      <c r="K130" s="30"/>
      <c r="L130" s="30"/>
      <c r="M130" s="31"/>
    </row>
    <row r="131" spans="1:14" ht="16.899999999999999" customHeight="1" thickBot="1" x14ac:dyDescent="0.3">
      <c r="A131" s="94" t="str">
        <f>IF(F131&lt;&gt;"",1+MAX($A$5:A130),"")</f>
        <v/>
      </c>
      <c r="B131" s="66"/>
      <c r="C131" s="74" t="s">
        <v>71</v>
      </c>
      <c r="D131" s="25"/>
      <c r="E131" s="26"/>
      <c r="F131" s="27"/>
      <c r="G131" s="28"/>
      <c r="H131" s="29"/>
      <c r="I131" s="30"/>
      <c r="J131" s="29"/>
      <c r="K131" s="30"/>
      <c r="L131" s="30"/>
      <c r="M131" s="31"/>
    </row>
    <row r="132" spans="1:14" ht="16.899999999999999" customHeight="1" thickBot="1" x14ac:dyDescent="0.3">
      <c r="A132" s="94" t="str">
        <f>IF(F132&lt;&gt;"",1+MAX($A$5:A131),"")</f>
        <v/>
      </c>
      <c r="B132" s="66"/>
      <c r="C132" s="75" t="s">
        <v>35</v>
      </c>
      <c r="D132" s="25"/>
      <c r="E132" s="26"/>
      <c r="F132" s="27"/>
      <c r="G132" s="28"/>
      <c r="H132" s="29"/>
      <c r="I132" s="30"/>
      <c r="J132" s="29"/>
      <c r="K132" s="30"/>
      <c r="L132" s="30"/>
      <c r="M132" s="31"/>
    </row>
    <row r="133" spans="1:14" ht="16.899999999999999" customHeight="1" thickBot="1" x14ac:dyDescent="0.3">
      <c r="A133" s="94">
        <f>IF(F133&lt;&gt;"",1+MAX($A$5:A132),"")</f>
        <v>84</v>
      </c>
      <c r="C133" s="24" t="s">
        <v>43</v>
      </c>
      <c r="D133" s="25">
        <f>2*120+600</f>
        <v>840</v>
      </c>
      <c r="E133" s="26">
        <v>0.1</v>
      </c>
      <c r="F133" s="27">
        <f t="shared" ref="F133:F140" si="72">D133*(1+E133)</f>
        <v>924.00000000000011</v>
      </c>
      <c r="G133" s="28" t="s">
        <v>36</v>
      </c>
      <c r="H133" s="29">
        <v>0</v>
      </c>
      <c r="I133" s="30">
        <f t="shared" ref="I133:I140" si="73">H133*F133</f>
        <v>0</v>
      </c>
      <c r="J133" s="29">
        <v>0</v>
      </c>
      <c r="K133" s="30">
        <f t="shared" ref="K133:K140" si="74">F133*J133</f>
        <v>0</v>
      </c>
      <c r="L133" s="30">
        <f t="shared" ref="L133:L140" si="75">K133+I133</f>
        <v>0</v>
      </c>
      <c r="M133" s="31"/>
      <c r="N133" s="72"/>
    </row>
    <row r="134" spans="1:14" ht="16.899999999999999" customHeight="1" thickBot="1" x14ac:dyDescent="0.3">
      <c r="A134" s="94">
        <f>IF(F134&lt;&gt;"",1+MAX($A$5:A133),"")</f>
        <v>85</v>
      </c>
      <c r="B134" s="78"/>
      <c r="C134" s="24" t="s">
        <v>44</v>
      </c>
      <c r="D134" s="25">
        <v>403</v>
      </c>
      <c r="E134" s="26">
        <v>0.1</v>
      </c>
      <c r="F134" s="27">
        <f t="shared" si="72"/>
        <v>443.3</v>
      </c>
      <c r="G134" s="28" t="s">
        <v>36</v>
      </c>
      <c r="H134" s="29">
        <v>0</v>
      </c>
      <c r="I134" s="30">
        <f t="shared" si="73"/>
        <v>0</v>
      </c>
      <c r="J134" s="29">
        <v>0</v>
      </c>
      <c r="K134" s="30">
        <f t="shared" si="74"/>
        <v>0</v>
      </c>
      <c r="L134" s="30">
        <f t="shared" si="75"/>
        <v>0</v>
      </c>
      <c r="M134" s="31"/>
      <c r="N134" s="72"/>
    </row>
    <row r="135" spans="1:14" ht="29.25" thickBot="1" x14ac:dyDescent="0.3">
      <c r="A135" s="94">
        <f>IF(F135&lt;&gt;"",1+MAX($A$5:A134),"")</f>
        <v>86</v>
      </c>
      <c r="B135" s="68"/>
      <c r="C135" s="61" t="s">
        <v>51</v>
      </c>
      <c r="D135" s="25">
        <f>840/1.33</f>
        <v>631.57894736842104</v>
      </c>
      <c r="E135" s="26">
        <v>0</v>
      </c>
      <c r="F135" s="27">
        <f t="shared" si="72"/>
        <v>631.57894736842104</v>
      </c>
      <c r="G135" s="28" t="s">
        <v>37</v>
      </c>
      <c r="H135" s="29">
        <v>0</v>
      </c>
      <c r="I135" s="30">
        <f t="shared" si="73"/>
        <v>0</v>
      </c>
      <c r="J135" s="29">
        <v>0</v>
      </c>
      <c r="K135" s="30">
        <f t="shared" si="74"/>
        <v>0</v>
      </c>
      <c r="L135" s="30">
        <f t="shared" si="75"/>
        <v>0</v>
      </c>
      <c r="M135" s="31"/>
      <c r="N135" s="25"/>
    </row>
    <row r="136" spans="1:14" ht="16.899999999999999" customHeight="1" thickBot="1" x14ac:dyDescent="0.3">
      <c r="A136" s="94">
        <f>IF(F136&lt;&gt;"",1+MAX($A$5:A135),"")</f>
        <v>87</v>
      </c>
      <c r="B136" s="66"/>
      <c r="C136" s="24" t="s">
        <v>41</v>
      </c>
      <c r="D136" s="25">
        <f>840/10*2</f>
        <v>168</v>
      </c>
      <c r="E136" s="26">
        <v>0</v>
      </c>
      <c r="F136" s="27">
        <f t="shared" si="72"/>
        <v>168</v>
      </c>
      <c r="G136" s="28" t="s">
        <v>37</v>
      </c>
      <c r="H136" s="29">
        <v>0</v>
      </c>
      <c r="I136" s="30">
        <f t="shared" si="73"/>
        <v>0</v>
      </c>
      <c r="J136" s="29">
        <v>0</v>
      </c>
      <c r="K136" s="30">
        <f t="shared" si="74"/>
        <v>0</v>
      </c>
      <c r="L136" s="30">
        <f t="shared" si="75"/>
        <v>0</v>
      </c>
      <c r="M136" s="31"/>
      <c r="N136" s="25"/>
    </row>
    <row r="137" spans="1:14" ht="16.899999999999999" customHeight="1" thickBot="1" x14ac:dyDescent="0.3">
      <c r="A137" s="94">
        <f>IF(F137&lt;&gt;"",1+MAX($A$5:A136),"")</f>
        <v>88</v>
      </c>
      <c r="B137" s="66"/>
      <c r="C137" s="24" t="s">
        <v>42</v>
      </c>
      <c r="D137" s="25">
        <f>840/10</f>
        <v>84</v>
      </c>
      <c r="E137" s="26">
        <v>0</v>
      </c>
      <c r="F137" s="27">
        <f t="shared" si="72"/>
        <v>84</v>
      </c>
      <c r="G137" s="28" t="s">
        <v>37</v>
      </c>
      <c r="H137" s="29">
        <v>0</v>
      </c>
      <c r="I137" s="30">
        <f t="shared" si="73"/>
        <v>0</v>
      </c>
      <c r="J137" s="29">
        <v>0</v>
      </c>
      <c r="K137" s="30">
        <f t="shared" si="74"/>
        <v>0</v>
      </c>
      <c r="L137" s="30">
        <f t="shared" si="75"/>
        <v>0</v>
      </c>
      <c r="M137" s="31"/>
      <c r="N137" s="25"/>
    </row>
    <row r="138" spans="1:14" ht="29.25" thickBot="1" x14ac:dyDescent="0.3">
      <c r="A138" s="94">
        <f>IF(F138&lt;&gt;"",1+MAX($A$5:A137),"")</f>
        <v>89</v>
      </c>
      <c r="B138" s="68"/>
      <c r="C138" s="61" t="s">
        <v>50</v>
      </c>
      <c r="D138" s="25">
        <f>403/1.33</f>
        <v>303.00751879699249</v>
      </c>
      <c r="E138" s="26">
        <v>0</v>
      </c>
      <c r="F138" s="27">
        <f t="shared" si="72"/>
        <v>303.00751879699249</v>
      </c>
      <c r="G138" s="28" t="s">
        <v>37</v>
      </c>
      <c r="H138" s="29">
        <v>0</v>
      </c>
      <c r="I138" s="30">
        <f t="shared" si="73"/>
        <v>0</v>
      </c>
      <c r="J138" s="29">
        <v>0</v>
      </c>
      <c r="K138" s="30">
        <f t="shared" si="74"/>
        <v>0</v>
      </c>
      <c r="L138" s="30">
        <f t="shared" si="75"/>
        <v>0</v>
      </c>
      <c r="M138" s="31"/>
      <c r="N138" s="25"/>
    </row>
    <row r="139" spans="1:14" ht="16.899999999999999" customHeight="1" thickBot="1" x14ac:dyDescent="0.3">
      <c r="A139" s="94">
        <f>IF(F139&lt;&gt;"",1+MAX($A$5:A138),"")</f>
        <v>90</v>
      </c>
      <c r="B139" s="66"/>
      <c r="C139" s="24" t="s">
        <v>39</v>
      </c>
      <c r="D139" s="25">
        <f>403/10*2</f>
        <v>80.599999999999994</v>
      </c>
      <c r="E139" s="26">
        <v>0</v>
      </c>
      <c r="F139" s="27">
        <f t="shared" si="72"/>
        <v>80.599999999999994</v>
      </c>
      <c r="G139" s="28" t="s">
        <v>37</v>
      </c>
      <c r="H139" s="29">
        <v>0</v>
      </c>
      <c r="I139" s="30">
        <f t="shared" si="73"/>
        <v>0</v>
      </c>
      <c r="J139" s="29">
        <v>0</v>
      </c>
      <c r="K139" s="30">
        <f t="shared" si="74"/>
        <v>0</v>
      </c>
      <c r="L139" s="30">
        <f t="shared" si="75"/>
        <v>0</v>
      </c>
      <c r="M139" s="31"/>
      <c r="N139" s="25"/>
    </row>
    <row r="140" spans="1:14" ht="16.899999999999999" customHeight="1" thickBot="1" x14ac:dyDescent="0.3">
      <c r="A140" s="94">
        <f>IF(F140&lt;&gt;"",1+MAX($A$5:A139),"")</f>
        <v>91</v>
      </c>
      <c r="B140" s="66"/>
      <c r="C140" s="24" t="s">
        <v>40</v>
      </c>
      <c r="D140" s="25">
        <f>403/10</f>
        <v>40.299999999999997</v>
      </c>
      <c r="E140" s="26">
        <v>0</v>
      </c>
      <c r="F140" s="27">
        <f t="shared" si="72"/>
        <v>40.299999999999997</v>
      </c>
      <c r="G140" s="28" t="s">
        <v>37</v>
      </c>
      <c r="H140" s="29">
        <v>0</v>
      </c>
      <c r="I140" s="30">
        <f t="shared" si="73"/>
        <v>0</v>
      </c>
      <c r="J140" s="29">
        <v>0</v>
      </c>
      <c r="K140" s="30">
        <f t="shared" si="74"/>
        <v>0</v>
      </c>
      <c r="L140" s="30">
        <f t="shared" si="75"/>
        <v>0</v>
      </c>
      <c r="M140" s="31"/>
      <c r="N140" s="25"/>
    </row>
    <row r="141" spans="1:14" ht="16.899999999999999" customHeight="1" thickBot="1" x14ac:dyDescent="0.3">
      <c r="A141" s="94" t="str">
        <f>IF(F141&lt;&gt;"",1+MAX($A$5:A140),"")</f>
        <v/>
      </c>
      <c r="C141" s="24"/>
      <c r="D141" s="25"/>
      <c r="E141" s="26"/>
      <c r="F141" s="27"/>
      <c r="G141" s="28"/>
      <c r="H141" s="29"/>
      <c r="I141" s="30"/>
      <c r="J141" s="29"/>
      <c r="K141" s="30"/>
      <c r="L141" s="30"/>
      <c r="M141" s="31"/>
    </row>
    <row r="142" spans="1:14" ht="16.5" thickBot="1" x14ac:dyDescent="0.3">
      <c r="A142" s="94" t="str">
        <f>IF(F142&lt;&gt;"",1+MAX($A$5:A141),"")</f>
        <v/>
      </c>
      <c r="B142" s="66"/>
      <c r="C142" s="69" t="s">
        <v>38</v>
      </c>
      <c r="D142" s="25"/>
      <c r="E142" s="26"/>
      <c r="F142" s="27"/>
      <c r="G142" s="28"/>
      <c r="H142" s="29"/>
      <c r="I142" s="30"/>
      <c r="J142" s="29"/>
      <c r="K142" s="30"/>
      <c r="L142" s="30"/>
      <c r="M142" s="31"/>
    </row>
    <row r="143" spans="1:14" ht="29.25" thickBot="1" x14ac:dyDescent="0.3">
      <c r="A143" s="94">
        <f>IF(F143&lt;&gt;"",1+MAX($A$5:A142),"")</f>
        <v>92</v>
      </c>
      <c r="B143" s="68"/>
      <c r="C143" s="61" t="s">
        <v>62</v>
      </c>
      <c r="D143" s="25">
        <v>3000</v>
      </c>
      <c r="E143" s="26">
        <v>0.1</v>
      </c>
      <c r="F143" s="27">
        <f>D143*(1+E143)</f>
        <v>3300.0000000000005</v>
      </c>
      <c r="G143" s="28" t="s">
        <v>32</v>
      </c>
      <c r="H143" s="29">
        <v>0</v>
      </c>
      <c r="I143" s="30">
        <f>H143*F143</f>
        <v>0</v>
      </c>
      <c r="J143" s="29">
        <v>0</v>
      </c>
      <c r="K143" s="30">
        <f>F143*J143</f>
        <v>0</v>
      </c>
      <c r="L143" s="30">
        <f>K143+I143</f>
        <v>0</v>
      </c>
      <c r="M143" s="31"/>
      <c r="N143" s="72"/>
    </row>
    <row r="144" spans="1:14" ht="16.5" thickBot="1" x14ac:dyDescent="0.3">
      <c r="A144" s="94">
        <f>IF(F144&lt;&gt;"",1+MAX($A$5:A143),"")</f>
        <v>93</v>
      </c>
      <c r="B144" s="68"/>
      <c r="C144" s="61" t="s">
        <v>57</v>
      </c>
      <c r="D144" s="25">
        <v>4475</v>
      </c>
      <c r="E144" s="26">
        <v>0.1</v>
      </c>
      <c r="F144" s="27">
        <f>D144*(1+E144)</f>
        <v>4922.5</v>
      </c>
      <c r="G144" s="28" t="s">
        <v>32</v>
      </c>
      <c r="H144" s="29">
        <v>0</v>
      </c>
      <c r="I144" s="30">
        <f>H144*F144</f>
        <v>0</v>
      </c>
      <c r="J144" s="29">
        <v>0</v>
      </c>
      <c r="K144" s="30">
        <f>F144*J144</f>
        <v>0</v>
      </c>
      <c r="L144" s="30">
        <f>K144+I144</f>
        <v>0</v>
      </c>
      <c r="M144" s="31"/>
      <c r="N144" s="72"/>
    </row>
    <row r="145" spans="1:13" ht="16.5" thickBot="1" x14ac:dyDescent="0.3">
      <c r="A145" s="94" t="str">
        <f>IF(F145&lt;&gt;"",1+MAX($A$5:A144),"")</f>
        <v/>
      </c>
      <c r="B145" s="70"/>
      <c r="C145" s="61"/>
      <c r="D145" s="25"/>
      <c r="E145" s="26"/>
      <c r="F145" s="27"/>
      <c r="G145" s="28"/>
      <c r="H145" s="29"/>
      <c r="I145" s="30"/>
      <c r="J145" s="29"/>
      <c r="K145" s="30"/>
      <c r="L145" s="30"/>
      <c r="M145" s="31"/>
    </row>
    <row r="146" spans="1:13" ht="16.5" thickBot="1" x14ac:dyDescent="0.3">
      <c r="A146" s="94" t="str">
        <f>IF(F146&lt;&gt;"",1+MAX($A$5:A145),"")</f>
        <v/>
      </c>
      <c r="B146" s="66"/>
      <c r="C146" s="75" t="s">
        <v>47</v>
      </c>
      <c r="D146" s="25"/>
      <c r="E146" s="26"/>
      <c r="F146" s="27"/>
      <c r="G146" s="28"/>
      <c r="H146" s="29"/>
      <c r="I146" s="30"/>
      <c r="J146" s="29"/>
      <c r="K146" s="30"/>
      <c r="L146" s="30"/>
      <c r="M146" s="31"/>
    </row>
    <row r="147" spans="1:13" ht="16.5" thickBot="1" x14ac:dyDescent="0.3">
      <c r="A147" s="94">
        <f>IF(F147&lt;&gt;"",1+MAX($A$5:A146),"")</f>
        <v>94</v>
      </c>
      <c r="B147" s="80"/>
      <c r="C147" s="61" t="s">
        <v>68</v>
      </c>
      <c r="D147" s="66">
        <f>(2*43)*2</f>
        <v>172</v>
      </c>
      <c r="E147" s="26">
        <v>0.1</v>
      </c>
      <c r="F147" s="27">
        <f t="shared" ref="F147:F152" si="76">D147*(1+E147)</f>
        <v>189.20000000000002</v>
      </c>
      <c r="G147" s="28" t="s">
        <v>36</v>
      </c>
      <c r="H147" s="29">
        <v>0</v>
      </c>
      <c r="I147" s="30">
        <f t="shared" ref="I147:I152" si="77">H147*F147</f>
        <v>0</v>
      </c>
      <c r="J147" s="29">
        <v>0</v>
      </c>
      <c r="K147" s="30">
        <f t="shared" ref="K147:K152" si="78">F147*J147</f>
        <v>0</v>
      </c>
      <c r="L147" s="30">
        <f t="shared" ref="L147:L152" si="79">K147+I147</f>
        <v>0</v>
      </c>
      <c r="M147" s="31"/>
    </row>
    <row r="148" spans="1:13" ht="16.5" thickBot="1" x14ac:dyDescent="0.3">
      <c r="A148" s="94">
        <f>IF(F148&lt;&gt;"",1+MAX($A$5:A147),"")</f>
        <v>95</v>
      </c>
      <c r="B148" s="80"/>
      <c r="C148" s="61" t="s">
        <v>72</v>
      </c>
      <c r="D148" s="66">
        <v>130</v>
      </c>
      <c r="E148" s="26">
        <v>0.1</v>
      </c>
      <c r="F148" s="27">
        <f t="shared" ref="F148" si="80">D148*(1+E148)</f>
        <v>143</v>
      </c>
      <c r="G148" s="28" t="s">
        <v>36</v>
      </c>
      <c r="H148" s="29">
        <v>0</v>
      </c>
      <c r="I148" s="30">
        <f t="shared" ref="I148" si="81">H148*F148</f>
        <v>0</v>
      </c>
      <c r="J148" s="29">
        <v>0</v>
      </c>
      <c r="K148" s="30">
        <f t="shared" ref="K148" si="82">F148*J148</f>
        <v>0</v>
      </c>
      <c r="L148" s="30">
        <f t="shared" ref="L148" si="83">K148+I148</f>
        <v>0</v>
      </c>
      <c r="M148" s="31"/>
    </row>
    <row r="149" spans="1:13" ht="16.5" thickBot="1" x14ac:dyDescent="0.3">
      <c r="A149" s="94">
        <f>IF(F149&lt;&gt;"",1+MAX($A$5:A148),"")</f>
        <v>96</v>
      </c>
      <c r="B149" s="80"/>
      <c r="C149" s="61" t="s">
        <v>56</v>
      </c>
      <c r="D149" s="66">
        <f>(2*10)*2</f>
        <v>40</v>
      </c>
      <c r="E149" s="26">
        <v>0.1</v>
      </c>
      <c r="F149" s="27">
        <f t="shared" si="76"/>
        <v>44</v>
      </c>
      <c r="G149" s="28" t="s">
        <v>36</v>
      </c>
      <c r="H149" s="29">
        <v>0</v>
      </c>
      <c r="I149" s="30">
        <f t="shared" si="77"/>
        <v>0</v>
      </c>
      <c r="J149" s="29">
        <v>0</v>
      </c>
      <c r="K149" s="30">
        <f t="shared" si="78"/>
        <v>0</v>
      </c>
      <c r="L149" s="30">
        <f t="shared" si="79"/>
        <v>0</v>
      </c>
      <c r="M149" s="31"/>
    </row>
    <row r="150" spans="1:13" ht="16.5" thickBot="1" x14ac:dyDescent="0.3">
      <c r="A150" s="94">
        <f>IF(F150&lt;&gt;"",1+MAX($A$5:A149),"")</f>
        <v>97</v>
      </c>
      <c r="B150" s="80"/>
      <c r="C150" s="61" t="s">
        <v>69</v>
      </c>
      <c r="D150" s="66">
        <f>(2*52+207+2*9.5*9)*2+2*42+2*9*9.5+360</f>
        <v>1579</v>
      </c>
      <c r="E150" s="26">
        <v>0.1</v>
      </c>
      <c r="F150" s="27">
        <f t="shared" si="76"/>
        <v>1736.9</v>
      </c>
      <c r="G150" s="28" t="s">
        <v>36</v>
      </c>
      <c r="H150" s="29">
        <v>0</v>
      </c>
      <c r="I150" s="30">
        <f t="shared" si="77"/>
        <v>0</v>
      </c>
      <c r="J150" s="29">
        <v>0</v>
      </c>
      <c r="K150" s="30">
        <f t="shared" si="78"/>
        <v>0</v>
      </c>
      <c r="L150" s="30">
        <f t="shared" si="79"/>
        <v>0</v>
      </c>
      <c r="M150" s="31"/>
    </row>
    <row r="151" spans="1:13" ht="16.5" thickBot="1" x14ac:dyDescent="0.3">
      <c r="A151" s="94">
        <f>IF(F151&lt;&gt;"",1+MAX($A$5:A150),"")</f>
        <v>98</v>
      </c>
      <c r="B151" s="80"/>
      <c r="C151" s="61" t="s">
        <v>70</v>
      </c>
      <c r="D151" s="66">
        <f>(290+3*32+2*20*4)*2+2*21*4+2*72</f>
        <v>1404</v>
      </c>
      <c r="E151" s="26">
        <v>0.1</v>
      </c>
      <c r="F151" s="27">
        <f t="shared" si="76"/>
        <v>1544.4</v>
      </c>
      <c r="G151" s="28" t="s">
        <v>36</v>
      </c>
      <c r="H151" s="29">
        <v>0</v>
      </c>
      <c r="I151" s="30">
        <f t="shared" si="77"/>
        <v>0</v>
      </c>
      <c r="J151" s="29">
        <v>0</v>
      </c>
      <c r="K151" s="30">
        <f t="shared" si="78"/>
        <v>0</v>
      </c>
      <c r="L151" s="30">
        <f t="shared" si="79"/>
        <v>0</v>
      </c>
      <c r="M151" s="31"/>
    </row>
    <row r="152" spans="1:13" ht="16.5" thickBot="1" x14ac:dyDescent="0.3">
      <c r="A152" s="94">
        <f>IF(F152&lt;&gt;"",1+MAX($A$5:A151),"")</f>
        <v>99</v>
      </c>
      <c r="B152" s="80"/>
      <c r="C152" s="61" t="s">
        <v>73</v>
      </c>
      <c r="D152" s="66">
        <f>(2*3*5.5)*3</f>
        <v>99</v>
      </c>
      <c r="E152" s="26">
        <v>0.1</v>
      </c>
      <c r="F152" s="27">
        <f t="shared" si="76"/>
        <v>108.9</v>
      </c>
      <c r="G152" s="28" t="s">
        <v>36</v>
      </c>
      <c r="H152" s="29">
        <v>0</v>
      </c>
      <c r="I152" s="30">
        <f t="shared" si="77"/>
        <v>0</v>
      </c>
      <c r="J152" s="29">
        <v>0</v>
      </c>
      <c r="K152" s="30">
        <f t="shared" si="78"/>
        <v>0</v>
      </c>
      <c r="L152" s="30">
        <f t="shared" si="79"/>
        <v>0</v>
      </c>
      <c r="M152" s="31"/>
    </row>
    <row r="153" spans="1:13" ht="43.5" thickBot="1" x14ac:dyDescent="0.3">
      <c r="A153" s="94">
        <f>IF(F153&lt;&gt;"",1+MAX($A$5:A152),"")</f>
        <v>100</v>
      </c>
      <c r="B153" s="70"/>
      <c r="C153" s="61" t="s">
        <v>46</v>
      </c>
      <c r="D153" s="66">
        <v>1</v>
      </c>
      <c r="E153" s="26">
        <v>0</v>
      </c>
      <c r="F153" s="27">
        <f>D153*(1+E153)</f>
        <v>1</v>
      </c>
      <c r="G153" s="28" t="s">
        <v>13</v>
      </c>
      <c r="H153" s="29">
        <v>0</v>
      </c>
      <c r="I153" s="30">
        <f>H153*F153</f>
        <v>0</v>
      </c>
      <c r="J153" s="29">
        <v>0</v>
      </c>
      <c r="K153" s="30">
        <f>F153*J153</f>
        <v>0</v>
      </c>
      <c r="L153" s="30">
        <f>K153+I153</f>
        <v>0</v>
      </c>
      <c r="M153" s="31"/>
    </row>
    <row r="154" spans="1:13" ht="16.5" thickBot="1" x14ac:dyDescent="0.3">
      <c r="A154" s="94" t="str">
        <f>IF(F154&lt;&gt;"",1+MAX($A$5:A153),"")</f>
        <v/>
      </c>
      <c r="B154" s="70"/>
      <c r="C154" s="61"/>
      <c r="D154" s="66"/>
      <c r="E154" s="26"/>
      <c r="F154" s="27"/>
      <c r="G154" s="28"/>
      <c r="H154" s="29"/>
      <c r="I154" s="30"/>
      <c r="J154" s="29"/>
      <c r="K154" s="30"/>
      <c r="L154" s="30"/>
      <c r="M154" s="31"/>
    </row>
    <row r="155" spans="1:13" ht="16.5" thickBot="1" x14ac:dyDescent="0.3">
      <c r="A155" s="94" t="str">
        <f>IF(F155&lt;&gt;"",1+MAX($A$5:A154),"")</f>
        <v/>
      </c>
      <c r="B155" s="66"/>
      <c r="C155" s="75" t="s">
        <v>48</v>
      </c>
      <c r="D155" s="66"/>
      <c r="E155" s="26"/>
      <c r="F155" s="27"/>
      <c r="G155" s="28"/>
      <c r="H155" s="29"/>
      <c r="I155" s="30"/>
      <c r="J155" s="29"/>
      <c r="K155" s="30"/>
      <c r="L155" s="30"/>
      <c r="M155" s="31"/>
    </row>
    <row r="156" spans="1:13" ht="16.5" thickBot="1" x14ac:dyDescent="0.3">
      <c r="A156" s="94">
        <f>IF(F156&lt;&gt;"",1+MAX($A$5:A155),"")</f>
        <v>101</v>
      </c>
      <c r="B156" s="68"/>
      <c r="C156" s="61" t="s">
        <v>55</v>
      </c>
      <c r="D156" s="66">
        <f>(2*35+2*12)*3</f>
        <v>282</v>
      </c>
      <c r="E156" s="26">
        <v>0</v>
      </c>
      <c r="F156" s="27">
        <f t="shared" ref="F156:F159" si="84">D156*(1+E156)</f>
        <v>282</v>
      </c>
      <c r="G156" s="28" t="s">
        <v>37</v>
      </c>
      <c r="H156" s="29">
        <v>0</v>
      </c>
      <c r="I156" s="30">
        <f t="shared" ref="I156:I159" si="85">H156*F156</f>
        <v>0</v>
      </c>
      <c r="J156" s="29">
        <v>0</v>
      </c>
      <c r="K156" s="30">
        <f t="shared" ref="K156:K159" si="86">F156*J156</f>
        <v>0</v>
      </c>
      <c r="L156" s="30">
        <f t="shared" ref="L156:L159" si="87">K156+I156</f>
        <v>0</v>
      </c>
      <c r="M156" s="31"/>
    </row>
    <row r="157" spans="1:13" ht="16.5" thickBot="1" x14ac:dyDescent="0.3">
      <c r="A157" s="94">
        <f>IF(F157&lt;&gt;"",1+MAX($A$5:A156),"")</f>
        <v>102</v>
      </c>
      <c r="B157" s="68"/>
      <c r="C157" s="61" t="s">
        <v>53</v>
      </c>
      <c r="D157" s="66">
        <f>6+8</f>
        <v>14</v>
      </c>
      <c r="E157" s="26">
        <v>0</v>
      </c>
      <c r="F157" s="27">
        <f t="shared" si="84"/>
        <v>14</v>
      </c>
      <c r="G157" s="28" t="s">
        <v>37</v>
      </c>
      <c r="H157" s="29">
        <v>0</v>
      </c>
      <c r="I157" s="30">
        <f t="shared" si="85"/>
        <v>0</v>
      </c>
      <c r="J157" s="29">
        <v>0</v>
      </c>
      <c r="K157" s="30">
        <f t="shared" si="86"/>
        <v>0</v>
      </c>
      <c r="L157" s="30">
        <f t="shared" si="87"/>
        <v>0</v>
      </c>
      <c r="M157" s="31"/>
    </row>
    <row r="158" spans="1:13" ht="16.5" thickBot="1" x14ac:dyDescent="0.3">
      <c r="A158" s="94">
        <f>IF(F158&lt;&gt;"",1+MAX($A$5:A157),"")</f>
        <v>103</v>
      </c>
      <c r="B158" s="68"/>
      <c r="C158" s="61" t="s">
        <v>54</v>
      </c>
      <c r="D158" s="66">
        <f>(2*4)*3</f>
        <v>24</v>
      </c>
      <c r="E158" s="26">
        <v>0</v>
      </c>
      <c r="F158" s="27">
        <f t="shared" si="84"/>
        <v>24</v>
      </c>
      <c r="G158" s="28" t="s">
        <v>37</v>
      </c>
      <c r="H158" s="29">
        <v>0</v>
      </c>
      <c r="I158" s="30">
        <f t="shared" si="85"/>
        <v>0</v>
      </c>
      <c r="J158" s="29">
        <v>0</v>
      </c>
      <c r="K158" s="30">
        <f t="shared" si="86"/>
        <v>0</v>
      </c>
      <c r="L158" s="30">
        <f t="shared" si="87"/>
        <v>0</v>
      </c>
      <c r="M158" s="31"/>
    </row>
    <row r="159" spans="1:13" ht="16.5" thickBot="1" x14ac:dyDescent="0.3">
      <c r="A159" s="94">
        <f>IF(F159&lt;&gt;"",1+MAX($A$5:A158),"")</f>
        <v>104</v>
      </c>
      <c r="B159" s="68"/>
      <c r="C159" s="61" t="s">
        <v>67</v>
      </c>
      <c r="D159" s="66">
        <v>6</v>
      </c>
      <c r="E159" s="26">
        <v>0</v>
      </c>
      <c r="F159" s="27">
        <f t="shared" si="84"/>
        <v>6</v>
      </c>
      <c r="G159" s="28" t="s">
        <v>37</v>
      </c>
      <c r="H159" s="29">
        <v>0</v>
      </c>
      <c r="I159" s="30">
        <f t="shared" si="85"/>
        <v>0</v>
      </c>
      <c r="J159" s="29">
        <v>0</v>
      </c>
      <c r="K159" s="30">
        <f t="shared" si="86"/>
        <v>0</v>
      </c>
      <c r="L159" s="30">
        <f t="shared" si="87"/>
        <v>0</v>
      </c>
      <c r="M159" s="31"/>
    </row>
    <row r="160" spans="1:13" ht="16.5" thickBot="1" x14ac:dyDescent="0.3">
      <c r="A160" s="94" t="str">
        <f>IF(F160&lt;&gt;"",1+MAX($A$5:A159),"")</f>
        <v/>
      </c>
      <c r="B160" s="70"/>
      <c r="C160" s="61"/>
      <c r="D160" s="73"/>
      <c r="E160" s="26"/>
      <c r="F160" s="27"/>
      <c r="G160" s="28"/>
      <c r="H160" s="29"/>
      <c r="I160" s="30"/>
      <c r="J160" s="29"/>
      <c r="K160" s="30"/>
      <c r="L160" s="30"/>
      <c r="M160" s="31"/>
    </row>
    <row r="161" spans="1:13" ht="16.5" thickBot="1" x14ac:dyDescent="0.3">
      <c r="A161" s="94" t="str">
        <f>IF(F161&lt;&gt;"",1+MAX($A$5:A160),"")</f>
        <v/>
      </c>
      <c r="B161" s="66"/>
      <c r="C161" s="75" t="s">
        <v>58</v>
      </c>
      <c r="D161" s="25"/>
      <c r="E161" s="26"/>
      <c r="F161" s="27"/>
      <c r="G161" s="28"/>
      <c r="H161" s="29"/>
      <c r="I161" s="30"/>
      <c r="J161" s="29"/>
      <c r="K161" s="30"/>
      <c r="L161" s="30"/>
      <c r="M161" s="31"/>
    </row>
    <row r="162" spans="1:13" ht="16.5" thickBot="1" x14ac:dyDescent="0.3">
      <c r="A162" s="94">
        <f>IF(F162&lt;&gt;"",1+MAX($A$5:A161),"")</f>
        <v>105</v>
      </c>
      <c r="B162" s="68"/>
      <c r="C162" s="61" t="s">
        <v>52</v>
      </c>
      <c r="D162" s="25">
        <v>100</v>
      </c>
      <c r="E162" s="26">
        <v>0.1</v>
      </c>
      <c r="F162" s="27">
        <f t="shared" ref="F162:F164" si="88">D162*(1+E162)</f>
        <v>110.00000000000001</v>
      </c>
      <c r="G162" s="28" t="s">
        <v>36</v>
      </c>
      <c r="H162" s="29">
        <v>0</v>
      </c>
      <c r="I162" s="30">
        <f t="shared" ref="I162:I164" si="89">H162*F162</f>
        <v>0</v>
      </c>
      <c r="J162" s="29">
        <v>0</v>
      </c>
      <c r="K162" s="30">
        <f t="shared" ref="K162:K164" si="90">F162*J162</f>
        <v>0</v>
      </c>
      <c r="L162" s="30">
        <f t="shared" ref="L162:L164" si="91">K162+I162</f>
        <v>0</v>
      </c>
      <c r="M162" s="31"/>
    </row>
    <row r="163" spans="1:13" ht="43.5" thickBot="1" x14ac:dyDescent="0.3">
      <c r="A163" s="94">
        <f>IF(F163&lt;&gt;"",1+MAX($A$5:A162),"")</f>
        <v>106</v>
      </c>
      <c r="B163" s="68"/>
      <c r="C163" s="61" t="s">
        <v>61</v>
      </c>
      <c r="D163" s="25">
        <f>17*2</f>
        <v>34</v>
      </c>
      <c r="E163" s="26">
        <v>0</v>
      </c>
      <c r="F163" s="27">
        <f t="shared" si="88"/>
        <v>34</v>
      </c>
      <c r="G163" s="28" t="s">
        <v>37</v>
      </c>
      <c r="H163" s="29">
        <v>0</v>
      </c>
      <c r="I163" s="30">
        <f t="shared" si="89"/>
        <v>0</v>
      </c>
      <c r="J163" s="29">
        <v>0</v>
      </c>
      <c r="K163" s="30">
        <f t="shared" si="90"/>
        <v>0</v>
      </c>
      <c r="L163" s="30">
        <f t="shared" si="91"/>
        <v>0</v>
      </c>
      <c r="M163" s="31"/>
    </row>
    <row r="164" spans="1:13" ht="43.5" thickBot="1" x14ac:dyDescent="0.3">
      <c r="A164" s="94">
        <f>IF(F164&lt;&gt;"",1+MAX($A$5:A163),"")</f>
        <v>107</v>
      </c>
      <c r="B164" s="68"/>
      <c r="C164" s="61" t="s">
        <v>60</v>
      </c>
      <c r="D164" s="25">
        <v>36</v>
      </c>
      <c r="E164" s="26">
        <v>0</v>
      </c>
      <c r="F164" s="27">
        <f t="shared" si="88"/>
        <v>36</v>
      </c>
      <c r="G164" s="28" t="s">
        <v>37</v>
      </c>
      <c r="H164" s="29">
        <v>0</v>
      </c>
      <c r="I164" s="30">
        <f t="shared" si="89"/>
        <v>0</v>
      </c>
      <c r="J164" s="29">
        <v>0</v>
      </c>
      <c r="K164" s="30">
        <f t="shared" si="90"/>
        <v>0</v>
      </c>
      <c r="L164" s="30">
        <f t="shared" si="91"/>
        <v>0</v>
      </c>
      <c r="M164" s="31"/>
    </row>
    <row r="165" spans="1:13" ht="16.5" thickBot="1" x14ac:dyDescent="0.3">
      <c r="A165" s="94" t="str">
        <f>IF(F165&lt;&gt;"",1+MAX($A$5:A164),"")</f>
        <v/>
      </c>
      <c r="B165" s="68"/>
      <c r="C165" s="61"/>
      <c r="D165" s="25"/>
      <c r="E165" s="26"/>
      <c r="F165" s="27"/>
      <c r="G165" s="28"/>
      <c r="H165" s="29"/>
      <c r="I165" s="30"/>
      <c r="J165" s="29"/>
      <c r="K165" s="30"/>
      <c r="L165" s="30"/>
      <c r="M165" s="31"/>
    </row>
    <row r="166" spans="1:13" ht="16.5" thickBot="1" x14ac:dyDescent="0.3">
      <c r="A166" s="85" t="s">
        <v>1</v>
      </c>
      <c r="B166" s="86"/>
      <c r="C166" s="86"/>
      <c r="D166" s="87"/>
      <c r="E166" s="32"/>
      <c r="F166" s="33"/>
      <c r="G166" s="34"/>
      <c r="H166" s="35"/>
      <c r="I166" s="36">
        <f>SUM(I5:I28)</f>
        <v>0</v>
      </c>
      <c r="J166" s="35"/>
      <c r="K166" s="36">
        <f>SUM(K5:K28)</f>
        <v>0</v>
      </c>
      <c r="L166" s="36">
        <f>SUM(I166:K166)</f>
        <v>0</v>
      </c>
      <c r="M166" s="37">
        <f>SUM(M5:M165)</f>
        <v>0</v>
      </c>
    </row>
    <row r="167" spans="1:13" ht="17.25" thickTop="1" thickBot="1" x14ac:dyDescent="0.3">
      <c r="A167" s="85" t="s">
        <v>29</v>
      </c>
      <c r="B167" s="86"/>
      <c r="C167" s="86"/>
      <c r="D167" s="87"/>
      <c r="E167" s="38"/>
      <c r="F167" s="39"/>
      <c r="G167" s="40"/>
      <c r="H167" s="6">
        <v>0.3</v>
      </c>
      <c r="I167" s="41">
        <f>H167*I166</f>
        <v>0</v>
      </c>
      <c r="J167" s="42"/>
      <c r="K167" s="41">
        <f>K166*H167</f>
        <v>0</v>
      </c>
      <c r="L167" s="41">
        <f>H167*L166</f>
        <v>0</v>
      </c>
      <c r="M167" s="43">
        <f>H167*M166</f>
        <v>0</v>
      </c>
    </row>
    <row r="168" spans="1:13" ht="17.25" thickTop="1" thickBot="1" x14ac:dyDescent="0.3">
      <c r="A168" s="85" t="s">
        <v>27</v>
      </c>
      <c r="B168" s="86"/>
      <c r="C168" s="86"/>
      <c r="D168" s="87"/>
      <c r="E168" s="44"/>
      <c r="F168" s="44"/>
      <c r="G168" s="45"/>
      <c r="H168" s="46">
        <v>0.05</v>
      </c>
      <c r="I168" s="47">
        <f>H168*I166</f>
        <v>0</v>
      </c>
      <c r="J168" s="48"/>
      <c r="K168" s="47">
        <f>K166*H168</f>
        <v>0</v>
      </c>
      <c r="L168" s="47">
        <f>H168*L166</f>
        <v>0</v>
      </c>
      <c r="M168" s="49">
        <f>H168*M166</f>
        <v>0</v>
      </c>
    </row>
    <row r="169" spans="1:13" ht="17.25" thickTop="1" thickBot="1" x14ac:dyDescent="0.3">
      <c r="A169" s="85" t="s">
        <v>28</v>
      </c>
      <c r="B169" s="86"/>
      <c r="C169" s="86"/>
      <c r="D169" s="87"/>
      <c r="E169" s="44"/>
      <c r="F169" s="44"/>
      <c r="G169" s="45"/>
      <c r="H169" s="46">
        <v>7.0000000000000007E-2</v>
      </c>
      <c r="I169" s="47">
        <f>H169*I166</f>
        <v>0</v>
      </c>
      <c r="J169" s="48"/>
      <c r="K169" s="47">
        <f>K166*H169</f>
        <v>0</v>
      </c>
      <c r="L169" s="47">
        <f>H169*L166</f>
        <v>0</v>
      </c>
      <c r="M169" s="49">
        <f>H169*M166</f>
        <v>0</v>
      </c>
    </row>
    <row r="170" spans="1:13" ht="17.25" thickTop="1" thickBot="1" x14ac:dyDescent="0.3">
      <c r="A170" s="50"/>
      <c r="B170" s="62"/>
      <c r="C170" s="33"/>
      <c r="D170" s="33"/>
      <c r="E170" s="33"/>
      <c r="F170" s="33"/>
      <c r="G170" s="34"/>
      <c r="H170" s="51"/>
      <c r="I170" s="52"/>
      <c r="J170" s="51"/>
      <c r="K170" s="52"/>
      <c r="L170" s="52"/>
      <c r="M170" s="53"/>
    </row>
    <row r="171" spans="1:13" ht="17.25" thickTop="1" thickBot="1" x14ac:dyDescent="0.3">
      <c r="A171" s="88" t="s">
        <v>8</v>
      </c>
      <c r="B171" s="89"/>
      <c r="C171" s="89"/>
      <c r="D171" s="90"/>
      <c r="E171" s="39"/>
      <c r="F171" s="39"/>
      <c r="G171" s="40"/>
      <c r="H171" s="54"/>
      <c r="I171" s="55">
        <f>SUM(I166:I169)</f>
        <v>0</v>
      </c>
      <c r="J171" s="54"/>
      <c r="K171" s="55">
        <f>SUM(K166:K169)</f>
        <v>0</v>
      </c>
      <c r="L171" s="55">
        <f>SUM(L166:L169)</f>
        <v>0</v>
      </c>
      <c r="M171" s="56">
        <f>SUM(M166:M169)</f>
        <v>0</v>
      </c>
    </row>
    <row r="172" spans="1:13" ht="17.25" thickTop="1" thickBot="1" x14ac:dyDescent="0.3">
      <c r="A172" s="13"/>
      <c r="B172" s="65"/>
      <c r="C172" s="14"/>
      <c r="D172" s="14"/>
      <c r="E172" s="14"/>
      <c r="F172" s="14"/>
      <c r="G172" s="57"/>
      <c r="H172" s="14"/>
      <c r="I172" s="14"/>
      <c r="J172" s="14"/>
      <c r="K172" s="14"/>
      <c r="L172" s="14"/>
      <c r="M172" s="58"/>
    </row>
    <row r="173" spans="1:13" x14ac:dyDescent="0.25">
      <c r="L173" s="1"/>
    </row>
    <row r="174" spans="1:13" x14ac:dyDescent="0.25">
      <c r="L174" s="1"/>
    </row>
    <row r="175" spans="1:13" x14ac:dyDescent="0.25">
      <c r="C175" s="76"/>
      <c r="L175" s="1"/>
    </row>
    <row r="176" spans="1:13" x14ac:dyDescent="0.25">
      <c r="K176" s="60"/>
      <c r="L176" s="1"/>
    </row>
    <row r="177" spans="12:12" x14ac:dyDescent="0.25">
      <c r="L177" s="1"/>
    </row>
    <row r="178" spans="12:12" x14ac:dyDescent="0.25">
      <c r="L178" s="1"/>
    </row>
    <row r="179" spans="12:12" x14ac:dyDescent="0.25">
      <c r="L179" s="1"/>
    </row>
    <row r="180" spans="12:12" x14ac:dyDescent="0.25">
      <c r="L180" s="1"/>
    </row>
    <row r="181" spans="12:12" x14ac:dyDescent="0.25">
      <c r="L181" s="1"/>
    </row>
    <row r="182" spans="12:12" x14ac:dyDescent="0.25">
      <c r="L182" s="1"/>
    </row>
    <row r="183" spans="12:12" x14ac:dyDescent="0.25">
      <c r="L183" s="1"/>
    </row>
    <row r="184" spans="12:12" x14ac:dyDescent="0.25">
      <c r="L184" s="1"/>
    </row>
    <row r="185" spans="12:12" x14ac:dyDescent="0.25">
      <c r="L185" s="1"/>
    </row>
    <row r="186" spans="12:12" x14ac:dyDescent="0.25">
      <c r="L186" s="1"/>
    </row>
  </sheetData>
  <mergeCells count="8">
    <mergeCell ref="A169:D169"/>
    <mergeCell ref="A171:D171"/>
    <mergeCell ref="F1:G1"/>
    <mergeCell ref="F2:G2"/>
    <mergeCell ref="F3:G3"/>
    <mergeCell ref="A166:D166"/>
    <mergeCell ref="A167:D167"/>
    <mergeCell ref="A168:D168"/>
  </mergeCells>
  <phoneticPr fontId="38" type="noConversion"/>
  <printOptions horizontalCentered="1" verticalCentered="1"/>
  <pageMargins left="0.25" right="0.25" top="0.75" bottom="0.75" header="0.3" footer="0.3"/>
  <pageSetup scale="47" fitToHeight="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ED6AC68-21AE-44C1-87C2-41276D142D89}">
  <ds:schemaRefs>
    <ds:schemaRef ds:uri="http://www.w3.org/2000/xmlns/"/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ESTIMATE </vt:lpstr>
      <vt:lpstr>Chart1</vt:lpstr>
      <vt:lpstr>'ESTIMATE '!Print_Area</vt:lpstr>
      <vt:lpstr>'ESTIMATE 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Marks</dc:creator>
  <cp:lastModifiedBy>HP</cp:lastModifiedBy>
  <cp:lastPrinted>2020-08-15T23:49:15Z</cp:lastPrinted>
  <dcterms:created xsi:type="dcterms:W3CDTF">2004-05-05T14:08:18Z</dcterms:created>
  <dcterms:modified xsi:type="dcterms:W3CDTF">2026-04-16T13:20:03Z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{5ED6AC68-21AE-44C1-87C2-41276D142D89}</vt:lpwstr>
  </property>
</Properties>
</file>